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activeTab="6"/>
  </bookViews>
  <sheets>
    <sheet name="Suncor" sheetId="1" r:id="rId1"/>
    <sheet name="Syncrude Mildred lk" sheetId="2" r:id="rId2"/>
    <sheet name="Syncrude Aurora" sheetId="3" r:id="rId3"/>
    <sheet name="Williams" sheetId="4" r:id="rId4"/>
    <sheet name="Albian" sheetId="5" r:id="rId5"/>
    <sheet name="Shell Scotford" sheetId="6" r:id="rId6"/>
    <sheet name="CNRL" sheetId="7" r:id="rId7"/>
    <sheet name="OPTI Canada Inc." sheetId="8" r:id="rId8"/>
    <sheet name="Shell Jackpine" sheetId="9" r:id="rId9"/>
    <sheet name="Imperial Kearl Lake Mine" sheetId="10" r:id="rId10"/>
  </sheets>
  <definedNames/>
  <calcPr fullCalcOnLoad="1"/>
</workbook>
</file>

<file path=xl/sharedStrings.xml><?xml version="1.0" encoding="utf-8"?>
<sst xmlns="http://schemas.openxmlformats.org/spreadsheetml/2006/main" count="1187" uniqueCount="65">
  <si>
    <t>Oil Sands (tonnes)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</si>
  <si>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</si>
  <si>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</si>
  <si>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</si>
  <si>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</si>
  <si>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</si>
  <si>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</si>
  <si>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</si>
  <si>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</si>
  <si>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</si>
  <si>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</si>
  <si>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</si>
  <si>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</si>
  <si>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Mined</t>
  </si>
  <si>
    <t>Mined  Grade</t>
  </si>
  <si>
    <t xml:space="preserve">Processed </t>
  </si>
  <si>
    <t>Processed  Grade</t>
  </si>
  <si>
    <t>Electricity (MWh)</t>
  </si>
  <si>
    <t>Purchased</t>
  </si>
  <si>
    <t>Generated</t>
  </si>
  <si>
    <t>Plant Use</t>
  </si>
  <si>
    <t>Exported</t>
  </si>
  <si>
    <t>Receipts</t>
  </si>
  <si>
    <t xml:space="preserve"> Deliveries</t>
  </si>
  <si>
    <t>Note: Bitumen production includes tertiary recovery from tailing ponds.</t>
  </si>
  <si>
    <t xml:space="preserve">August </t>
  </si>
  <si>
    <t>Further processing</t>
  </si>
  <si>
    <t>Coke (tonnes)</t>
  </si>
  <si>
    <t>Deliveries</t>
  </si>
  <si>
    <t>Sulphur (tonnes)</t>
  </si>
  <si>
    <t>Receipt from Firebag</t>
  </si>
  <si>
    <r>
      <t>Bitumen (m</t>
    </r>
    <r>
      <rPr>
        <b/>
        <vertAlign val="superscript"/>
        <sz val="10"/>
        <rFont val="CG Times (DT)"/>
        <family val="0"/>
      </rPr>
      <t>3</t>
    </r>
    <r>
      <rPr>
        <b/>
        <sz val="10"/>
        <rFont val="CG Times (DT)"/>
        <family val="0"/>
      </rPr>
      <t>)</t>
    </r>
  </si>
  <si>
    <r>
      <t>Intermediate Hydrocarbons (m</t>
    </r>
    <r>
      <rPr>
        <b/>
        <vertAlign val="superscript"/>
        <sz val="10"/>
        <rFont val="CG Times (DT)"/>
        <family val="0"/>
      </rPr>
      <t>3</t>
    </r>
    <r>
      <rPr>
        <b/>
        <sz val="10"/>
        <rFont val="CG Times (DT)"/>
        <family val="0"/>
      </rPr>
      <t>)</t>
    </r>
  </si>
  <si>
    <r>
      <t>Synthetic Crude Oil  (m</t>
    </r>
    <r>
      <rPr>
        <b/>
        <vertAlign val="superscript"/>
        <sz val="10"/>
        <rFont val="CG Times (DT)"/>
        <family val="0"/>
      </rPr>
      <t>3</t>
    </r>
    <r>
      <rPr>
        <b/>
        <sz val="10"/>
        <rFont val="CG Times (DT)"/>
        <family val="0"/>
      </rPr>
      <t>)</t>
    </r>
  </si>
  <si>
    <t>Suncor Energy Inc.</t>
  </si>
  <si>
    <r>
      <t>Diluent Naphtha (m</t>
    </r>
    <r>
      <rPr>
        <b/>
        <vertAlign val="superscript"/>
        <sz val="10"/>
        <rFont val="CG Times (DT)"/>
        <family val="0"/>
      </rPr>
      <t>3</t>
    </r>
    <r>
      <rPr>
        <b/>
        <sz val="10"/>
        <rFont val="CG Times (DT)"/>
        <family val="0"/>
      </rPr>
      <t>)</t>
    </r>
  </si>
  <si>
    <t>Syncrude Canada Ltd. - Mildred Lake</t>
  </si>
  <si>
    <t>Syncrude Canada Ltd. - Aurora</t>
  </si>
  <si>
    <t>Albian Sands Energy Inc.</t>
  </si>
  <si>
    <t>Shell Canada Energy - Scotford Upgrader</t>
  </si>
  <si>
    <t>Williams Energy (Canada) Inc. - Fort McMurray Extraction Plant</t>
  </si>
  <si>
    <t>Canadian Natural Resources Limited - Horizon Oil Sands Project</t>
  </si>
  <si>
    <r>
      <t>Paraffinic Solvent (m</t>
    </r>
    <r>
      <rPr>
        <b/>
        <vertAlign val="superscript"/>
        <sz val="10"/>
        <rFont val="CG Times (DT)"/>
        <family val="0"/>
      </rPr>
      <t>3</t>
    </r>
    <r>
      <rPr>
        <b/>
        <sz val="10"/>
        <rFont val="CG Times (DT)"/>
        <family val="0"/>
      </rPr>
      <t>)</t>
    </r>
  </si>
  <si>
    <r>
      <t>Purchased Natural Gas (10</t>
    </r>
    <r>
      <rPr>
        <b/>
        <vertAlign val="superscript"/>
        <sz val="10"/>
        <rFont val="CG Times (DT)"/>
        <family val="0"/>
      </rPr>
      <t>3</t>
    </r>
    <r>
      <rPr>
        <b/>
        <sz val="10"/>
        <rFont val="CG Times (DT)"/>
        <family val="0"/>
      </rPr>
      <t>m</t>
    </r>
    <r>
      <rPr>
        <b/>
        <vertAlign val="superscript"/>
        <sz val="10"/>
        <rFont val="CG Times (DT)"/>
        <family val="0"/>
      </rPr>
      <t>3</t>
    </r>
    <r>
      <rPr>
        <b/>
        <sz val="10"/>
        <rFont val="CG Times (DT)"/>
        <family val="0"/>
      </rPr>
      <t>)</t>
    </r>
  </si>
  <si>
    <t>Flared/Wasted</t>
  </si>
  <si>
    <t>Further Processing</t>
  </si>
  <si>
    <t>Metering Difference</t>
  </si>
  <si>
    <r>
      <t>Purchased Natural Gas (10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</si>
  <si>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Bitumen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</si>
  <si>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Synthetic Crude Oil 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</si>
  <si>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Diluent Naphtha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</si>
  <si>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Opening Inventory</t>
  </si>
  <si>
    <t>Production</t>
  </si>
  <si>
    <t>Closing Inventory</t>
  </si>
  <si>
    <t>Fuel/Plant Use</t>
  </si>
  <si>
    <r>
      <t>Process Gas (10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</si>
  <si>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Process Gas (10</t>
    </r>
    <r>
      <rPr>
        <b/>
        <vertAlign val="superscript"/>
        <sz val="10"/>
        <rFont val="CG Times (DT)"/>
        <family val="0"/>
      </rPr>
      <t>3</t>
    </r>
    <r>
      <rPr>
        <b/>
        <sz val="10"/>
        <rFont val="CG Times (DT)"/>
        <family val="0"/>
      </rPr>
      <t>m</t>
    </r>
    <r>
      <rPr>
        <b/>
        <vertAlign val="superscript"/>
        <sz val="10"/>
        <rFont val="CG Times (DT)"/>
        <family val="0"/>
      </rPr>
      <t>3</t>
    </r>
    <r>
      <rPr>
        <b/>
        <sz val="10"/>
        <rFont val="CG Times (DT)"/>
        <family val="0"/>
      </rPr>
      <t>)</t>
    </r>
  </si>
  <si>
    <t xml:space="preserve">Production </t>
  </si>
  <si>
    <t xml:space="preserve"> </t>
  </si>
  <si>
    <t>OPTI Canada Inc. - OPTI-Nexen 0YT5</t>
  </si>
  <si>
    <t>Flared or Wasted</t>
  </si>
  <si>
    <t xml:space="preserve">Shell Canada Limited - Jackpine Mine </t>
  </si>
  <si>
    <t>Flared/Wasterd</t>
  </si>
  <si>
    <t>Imperial - Kearl Lake Mine</t>
  </si>
  <si>
    <r>
      <t>Fuel Gas (10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</si>
</sst>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###\ ###\ ###\ ##0_);\(###\ ###\ ###\ ##0\)"/>
    <numFmt numFmtId="173" formatCode="#,##0.0_);\(#,##0.0\)"/>
    <numFmt numFmtId="174" formatCode="0.0"/>
    <numFmt numFmtId="175" formatCode="_(###\ ###\ ###\ ###.#_);\(###\ ###\ ###\ ##0\)"/>
    <numFmt numFmtId="176" formatCode="_(###\ ###\ ###\ ###.0_);\(###\ ###\ ###\ ##0\)"/>
    <numFmt numFmtId="177" formatCode="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6">
    <font>
      <sz val="10"/>
      <name val="Arial"/>
      <family val="0"/>
    </font>
    <font>
      <b/>
      <sz val="10"/>
      <name val="Arial MT"/>
      <family val="0"/>
    </font>
    <font>
      <sz val="10"/>
      <name val="Courier"/>
      <family val="0"/>
    </font>
    <font>
      <sz val="10"/>
      <name val="Arial MT"/>
      <family val="0"/>
    </font>
    <font>
      <b/>
      <sz val="11"/>
      <name val="Times New Roman"/>
      <family val="0"/>
    </font>
    <font>
      <b/>
      <sz val="10"/>
      <name val="Times New Roman"/>
      <family val="1"/>
    </font>
    <font>
      <b/>
      <sz val="10"/>
      <name val="CG Times (DT)"/>
      <family val="0"/>
    </font>
    <font>
      <sz val="10"/>
      <name val="Times New Roman"/>
      <family val="0"/>
    </font>
    <font>
      <b/>
      <vertAlign val="superscript"/>
      <sz val="10"/>
      <name val="CG Times (DT)"/>
      <family val="0"/>
    </font>
    <font>
      <b/>
      <u val="single"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72" fontId="1" fillId="0" borderId="0" xfId="21" applyNumberFormat="1" applyFont="1" applyFill="1" applyAlignment="1" applyProtection="1">
      <alignment horizontal="left"/>
      <protection/>
    </xf>
    <xf numFmtId="172" fontId="1" fillId="0" borderId="0" xfId="21" applyNumberFormat="1" applyFont="1" applyFill="1" applyAlignment="1">
      <alignment horizontal="left"/>
      <protection/>
    </xf>
    <xf numFmtId="172" fontId="1" fillId="0" borderId="0" xfId="21" applyNumberFormat="1" applyFont="1" applyFill="1" applyAlignment="1">
      <alignment horizontal="right"/>
      <protection/>
    </xf>
    <xf numFmtId="172" fontId="1" fillId="0" borderId="0" xfId="21" applyNumberFormat="1" applyFont="1" applyFill="1" applyAlignment="1" applyProtection="1">
      <alignment horizontal="right"/>
      <protection/>
    </xf>
    <xf numFmtId="172" fontId="3" fillId="0" borderId="0" xfId="21" applyNumberFormat="1" applyFont="1" applyFill="1" applyAlignment="1" applyProtection="1">
      <alignment horizontal="left"/>
      <protection/>
    </xf>
    <xf numFmtId="172" fontId="5" fillId="0" borderId="0" xfId="21" applyNumberFormat="1" applyFont="1" applyFill="1" applyAlignment="1">
      <alignment horizontal="left"/>
      <protection/>
    </xf>
    <xf numFmtId="172" fontId="5" fillId="0" borderId="0" xfId="21" applyNumberFormat="1" applyFont="1" applyFill="1" applyAlignment="1" applyProtection="1">
      <alignment horizontal="right"/>
      <protection/>
    </xf>
    <xf numFmtId="172" fontId="3" fillId="0" borderId="0" xfId="21" applyNumberFormat="1" applyFont="1" applyFill="1" applyAlignment="1">
      <alignment horizontal="left"/>
      <protection/>
    </xf>
    <xf numFmtId="172" fontId="1" fillId="0" borderId="0" xfId="21" applyNumberFormat="1" applyFont="1" applyFill="1">
      <alignment/>
      <protection/>
    </xf>
    <xf numFmtId="172" fontId="3" fillId="0" borderId="0" xfId="21" applyNumberFormat="1" applyFont="1" applyFill="1">
      <alignment/>
      <protection/>
    </xf>
    <xf numFmtId="172" fontId="4" fillId="0" borderId="0" xfId="21" applyNumberFormat="1" applyFont="1" applyFill="1" applyAlignment="1" applyProtection="1">
      <alignment/>
      <protection/>
    </xf>
    <xf numFmtId="172" fontId="5" fillId="0" borderId="0" xfId="21" applyNumberFormat="1" applyFont="1" applyFill="1" applyAlignment="1" applyProtection="1">
      <alignment horizontal="left"/>
      <protection/>
    </xf>
    <xf numFmtId="172" fontId="6" fillId="0" borderId="0" xfId="21" applyNumberFormat="1" applyFont="1" applyFill="1" applyAlignment="1" applyProtection="1">
      <alignment horizontal="left"/>
      <protection/>
    </xf>
    <xf numFmtId="0" fontId="5" fillId="0" borderId="0" xfId="21" applyNumberFormat="1" applyFont="1" applyFill="1" applyAlignment="1" applyProtection="1">
      <alignment horizontal="right"/>
      <protection/>
    </xf>
    <xf numFmtId="172" fontId="7" fillId="0" borderId="0" xfId="21" applyNumberFormat="1" applyFont="1" applyFill="1" applyBorder="1" applyAlignment="1" applyProtection="1">
      <alignment/>
      <protection/>
    </xf>
    <xf numFmtId="10" fontId="7" fillId="0" borderId="0" xfId="23" applyNumberFormat="1" applyFont="1" applyFill="1" applyAlignment="1">
      <alignment horizontal="right"/>
    </xf>
    <xf numFmtId="10" fontId="7" fillId="0" borderId="0" xfId="23" applyNumberFormat="1" applyFont="1" applyFill="1" applyBorder="1" applyAlignment="1" applyProtection="1">
      <alignment/>
      <protection/>
    </xf>
    <xf numFmtId="172" fontId="7" fillId="0" borderId="0" xfId="21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7" fillId="0" borderId="0" xfId="21" applyNumberFormat="1" applyFont="1" applyFill="1" applyAlignment="1" applyProtection="1">
      <alignment/>
      <protection/>
    </xf>
    <xf numFmtId="172" fontId="7" fillId="0" borderId="0" xfId="21" applyNumberFormat="1" applyFont="1" applyFill="1" applyBorder="1" applyAlignment="1">
      <alignment/>
      <protection/>
    </xf>
    <xf numFmtId="172" fontId="7" fillId="0" borderId="0" xfId="21" applyNumberFormat="1" applyFont="1" applyFill="1" applyAlignment="1">
      <alignment/>
      <protection/>
    </xf>
    <xf numFmtId="172" fontId="7" fillId="0" borderId="0" xfId="21" applyNumberFormat="1" applyFont="1" applyFill="1" applyAlignment="1">
      <alignment horizontal="left"/>
      <protection/>
    </xf>
    <xf numFmtId="172" fontId="7" fillId="0" borderId="0" xfId="21" applyNumberFormat="1" applyFont="1" applyFill="1">
      <alignment/>
      <protection/>
    </xf>
    <xf numFmtId="172" fontId="7" fillId="0" borderId="0" xfId="21" applyNumberFormat="1" applyFont="1" applyFill="1" applyAlignment="1" applyProtection="1">
      <alignment horizontal="left"/>
      <protection/>
    </xf>
    <xf numFmtId="172" fontId="7" fillId="0" borderId="0" xfId="21" applyNumberFormat="1" applyFont="1" applyFill="1" applyAlignment="1">
      <alignment horizontal="left"/>
      <protection/>
    </xf>
    <xf numFmtId="172" fontId="7" fillId="0" borderId="0" xfId="21" applyNumberFormat="1" applyFont="1" applyFill="1" applyAlignment="1" applyProtection="1">
      <alignment/>
      <protection/>
    </xf>
    <xf numFmtId="172" fontId="7" fillId="0" borderId="0" xfId="21" applyNumberFormat="1" applyFont="1" applyFill="1" applyAlignment="1">
      <alignment horizontal="right"/>
      <protection/>
    </xf>
    <xf numFmtId="172" fontId="7" fillId="0" borderId="0" xfId="21" applyNumberFormat="1" applyFont="1" applyFill="1" applyAlignment="1" applyProtection="1">
      <alignment horizontal="left"/>
      <protection/>
    </xf>
    <xf numFmtId="172" fontId="3" fillId="0" borderId="0" xfId="22" applyNumberFormat="1" applyFont="1" applyFill="1" applyAlignment="1" applyProtection="1">
      <alignment horizontal="left"/>
      <protection/>
    </xf>
    <xf numFmtId="172" fontId="7" fillId="0" borderId="0" xfId="22" applyNumberFormat="1" applyFont="1" applyFill="1" applyAlignment="1" applyProtection="1">
      <alignment horizontal="left"/>
      <protection/>
    </xf>
    <xf numFmtId="172" fontId="2" fillId="0" borderId="0" xfId="21" applyNumberFormat="1" applyFont="1" applyFill="1">
      <alignment/>
      <protection/>
    </xf>
    <xf numFmtId="172" fontId="6" fillId="2" borderId="0" xfId="21" applyNumberFormat="1" applyFont="1" applyFill="1" applyAlignment="1" applyProtection="1">
      <alignment horizontal="left"/>
      <protection/>
    </xf>
    <xf numFmtId="172" fontId="9" fillId="0" borderId="0" xfId="21" applyNumberFormat="1" applyFont="1" applyFill="1" applyAlignment="1" applyProtection="1">
      <alignment horizontal="left"/>
      <protection/>
    </xf>
    <xf numFmtId="172" fontId="7" fillId="2" borderId="0" xfId="21" applyNumberFormat="1" applyFont="1" applyFill="1" applyBorder="1" applyAlignment="1" applyProtection="1">
      <alignment/>
      <protection/>
    </xf>
    <xf numFmtId="172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 horizontal="right"/>
    </xf>
    <xf numFmtId="173" fontId="7" fillId="0" borderId="1" xfId="0" applyNumberFormat="1" applyFont="1" applyFill="1" applyBorder="1" applyAlignment="1">
      <alignment horizontal="right"/>
    </xf>
    <xf numFmtId="173" fontId="7" fillId="0" borderId="1" xfId="22" applyNumberFormat="1" applyFont="1" applyFill="1" applyBorder="1" applyAlignment="1" applyProtection="1">
      <alignment horizontal="right"/>
      <protection/>
    </xf>
    <xf numFmtId="173" fontId="7" fillId="0" borderId="0" xfId="22" applyNumberFormat="1" applyFont="1" applyFill="1" applyAlignment="1" applyProtection="1">
      <alignment horizontal="left"/>
      <protection/>
    </xf>
    <xf numFmtId="173" fontId="7" fillId="0" borderId="0" xfId="0" applyNumberFormat="1" applyFont="1" applyFill="1" applyAlignment="1">
      <alignment/>
    </xf>
    <xf numFmtId="173" fontId="7" fillId="0" borderId="0" xfId="21" applyNumberFormat="1" applyFont="1" applyFill="1" applyAlignment="1">
      <alignment horizontal="left"/>
      <protection/>
    </xf>
    <xf numFmtId="173" fontId="5" fillId="0" borderId="0" xfId="21" applyNumberFormat="1" applyFont="1" applyFill="1" applyAlignment="1" applyProtection="1">
      <alignment horizontal="right"/>
      <protection/>
    </xf>
    <xf numFmtId="173" fontId="7" fillId="0" borderId="0" xfId="21" applyNumberFormat="1" applyFont="1" applyFill="1" applyBorder="1" applyAlignment="1" applyProtection="1">
      <alignment/>
      <protection/>
    </xf>
    <xf numFmtId="173" fontId="7" fillId="0" borderId="0" xfId="21" applyNumberFormat="1" applyFont="1" applyFill="1" applyBorder="1" applyAlignment="1" applyProtection="1">
      <alignment/>
      <protection/>
    </xf>
    <xf numFmtId="173" fontId="7" fillId="0" borderId="2" xfId="21" applyNumberFormat="1" applyFont="1" applyFill="1" applyBorder="1" applyAlignment="1" applyProtection="1">
      <alignment/>
      <protection/>
    </xf>
    <xf numFmtId="173" fontId="7" fillId="0" borderId="2" xfId="21" applyNumberFormat="1" applyFont="1" applyFill="1" applyBorder="1" applyAlignment="1" applyProtection="1">
      <alignment/>
      <protection/>
    </xf>
    <xf numFmtId="173" fontId="7" fillId="0" borderId="3" xfId="21" applyNumberFormat="1" applyFont="1" applyFill="1" applyBorder="1" applyAlignment="1" applyProtection="1">
      <alignment/>
      <protection/>
    </xf>
    <xf numFmtId="173" fontId="7" fillId="0" borderId="0" xfId="21" applyNumberFormat="1" applyFont="1" applyFill="1" applyAlignment="1" applyProtection="1">
      <alignment/>
      <protection/>
    </xf>
    <xf numFmtId="173" fontId="7" fillId="0" borderId="0" xfId="21" applyNumberFormat="1" applyFont="1" applyFill="1" applyAlignment="1" applyProtection="1">
      <alignment/>
      <protection/>
    </xf>
    <xf numFmtId="173" fontId="7" fillId="0" borderId="4" xfId="21" applyNumberFormat="1" applyFont="1" applyFill="1" applyBorder="1" applyAlignment="1" applyProtection="1">
      <alignment/>
      <protection/>
    </xf>
    <xf numFmtId="173" fontId="7" fillId="0" borderId="0" xfId="21" applyNumberFormat="1" applyFont="1" applyFill="1" applyAlignment="1">
      <alignment horizontal="right"/>
      <protection/>
    </xf>
    <xf numFmtId="173" fontId="7" fillId="0" borderId="0" xfId="21" applyNumberFormat="1" applyFont="1" applyFill="1" applyAlignment="1" applyProtection="1">
      <alignment horizontal="left"/>
      <protection/>
    </xf>
    <xf numFmtId="173" fontId="7" fillId="0" borderId="0" xfId="21" applyNumberFormat="1" applyFont="1" applyFill="1" applyBorder="1" applyAlignment="1" applyProtection="1">
      <alignment horizontal="right"/>
      <protection/>
    </xf>
    <xf numFmtId="173" fontId="7" fillId="0" borderId="0" xfId="21" applyNumberFormat="1" applyFont="1" applyFill="1" applyBorder="1" applyAlignment="1" applyProtection="1">
      <alignment horizontal="right"/>
      <protection/>
    </xf>
    <xf numFmtId="173" fontId="7" fillId="0" borderId="0" xfId="0" applyNumberFormat="1" applyFont="1" applyFill="1" applyBorder="1" applyAlignment="1">
      <alignment horizontal="right"/>
    </xf>
    <xf numFmtId="176" fontId="7" fillId="0" borderId="0" xfId="22" applyNumberFormat="1" applyFont="1" applyFill="1" applyBorder="1" applyAlignment="1" applyProtection="1">
      <alignment horizontal="right"/>
      <protection/>
    </xf>
    <xf numFmtId="173" fontId="7" fillId="0" borderId="0" xfId="22" applyNumberFormat="1" applyFont="1" applyFill="1" applyBorder="1" applyAlignment="1" applyProtection="1">
      <alignment horizontal="right"/>
      <protection/>
    </xf>
    <xf numFmtId="173" fontId="7" fillId="0" borderId="0" xfId="23" applyNumberFormat="1" applyFont="1" applyFill="1" applyBorder="1" applyAlignment="1" applyProtection="1">
      <alignment/>
      <protection/>
    </xf>
    <xf numFmtId="172" fontId="9" fillId="0" borderId="0" xfId="21" applyNumberFormat="1" applyFont="1" applyFill="1" applyAlignment="1" applyProtection="1">
      <alignment horizontal="left"/>
      <protection/>
    </xf>
    <xf numFmtId="172" fontId="5" fillId="0" borderId="0" xfId="21" applyNumberFormat="1" applyFont="1" applyFill="1" applyAlignment="1" applyProtection="1">
      <alignment horizontal="left"/>
      <protection/>
    </xf>
    <xf numFmtId="172" fontId="5" fillId="2" borderId="0" xfId="21" applyNumberFormat="1" applyFont="1" applyFill="1" applyAlignment="1" applyProtection="1">
      <alignment horizontal="left"/>
      <protection/>
    </xf>
    <xf numFmtId="0" fontId="5" fillId="0" borderId="0" xfId="21" applyNumberFormat="1" applyFont="1" applyFill="1" applyAlignment="1" applyProtection="1">
      <alignment horizontal="right"/>
      <protection/>
    </xf>
    <xf numFmtId="173" fontId="5" fillId="0" borderId="0" xfId="21" applyNumberFormat="1" applyFont="1" applyFill="1" applyAlignment="1">
      <alignment horizontal="right"/>
      <protection/>
    </xf>
    <xf numFmtId="172" fontId="5" fillId="0" borderId="0" xfId="21" applyNumberFormat="1" applyFont="1" applyFill="1">
      <alignment/>
      <protection/>
    </xf>
    <xf numFmtId="172" fontId="7" fillId="0" borderId="0" xfId="21" applyNumberFormat="1" applyFont="1" applyFill="1" applyBorder="1" applyAlignment="1">
      <alignment/>
      <protection/>
    </xf>
    <xf numFmtId="172" fontId="7" fillId="0" borderId="0" xfId="21" applyNumberFormat="1" applyFont="1" applyFill="1" applyAlignment="1">
      <alignment/>
      <protection/>
    </xf>
    <xf numFmtId="172" fontId="7" fillId="0" borderId="0" xfId="21" applyNumberFormat="1" applyFont="1" applyFill="1">
      <alignment/>
      <protection/>
    </xf>
    <xf numFmtId="173" fontId="7" fillId="0" borderId="5" xfId="21" applyNumberFormat="1" applyFont="1" applyFill="1" applyBorder="1" applyAlignment="1" applyProtection="1">
      <alignment/>
      <protection/>
    </xf>
    <xf numFmtId="173" fontId="7" fillId="0" borderId="1" xfId="21" applyNumberFormat="1" applyFont="1" applyFill="1" applyBorder="1" applyAlignment="1" applyProtection="1">
      <alignment/>
      <protection/>
    </xf>
    <xf numFmtId="172" fontId="7" fillId="0" borderId="0" xfId="21" applyNumberFormat="1" applyFont="1" applyFill="1" applyBorder="1" applyAlignment="1" applyProtection="1">
      <alignment horizontal="left"/>
      <protection/>
    </xf>
    <xf numFmtId="37" fontId="7" fillId="0" borderId="0" xfId="21" applyNumberFormat="1" applyFont="1" applyFill="1" applyAlignment="1">
      <alignment horizontal="right"/>
      <protection/>
    </xf>
    <xf numFmtId="0" fontId="0" fillId="0" borderId="0" xfId="0" applyFont="1" applyFill="1" applyBorder="1" applyAlignment="1">
      <alignment/>
    </xf>
    <xf numFmtId="172" fontId="7" fillId="0" borderId="0" xfId="21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0" fontId="7" fillId="2" borderId="0" xfId="23" applyNumberFormat="1" applyFont="1" applyFill="1" applyBorder="1" applyAlignment="1" applyProtection="1">
      <alignment/>
      <protection/>
    </xf>
    <xf numFmtId="172" fontId="14" fillId="0" borderId="0" xfId="21" applyNumberFormat="1" applyFont="1" applyFill="1" applyBorder="1" applyAlignment="1" applyProtection="1">
      <alignment/>
      <protection/>
    </xf>
    <xf numFmtId="172" fontId="13" fillId="0" borderId="0" xfId="21" applyNumberFormat="1" applyFont="1" applyFill="1" applyAlignment="1">
      <alignment horizontal="left"/>
      <protection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7" fillId="0" borderId="0" xfId="23" applyNumberFormat="1" applyFont="1" applyFill="1" applyAlignment="1">
      <alignment horizontal="right"/>
    </xf>
    <xf numFmtId="10" fontId="15" fillId="0" borderId="0" xfId="23" applyNumberFormat="1" applyFont="1" applyFill="1" applyBorder="1" applyAlignment="1" applyProtection="1">
      <alignment/>
      <protection/>
    </xf>
    <xf numFmtId="173" fontId="7" fillId="0" borderId="4" xfId="21" applyNumberFormat="1" applyFont="1" applyFill="1" applyBorder="1" applyAlignment="1" applyProtection="1">
      <alignment/>
      <protection/>
    </xf>
    <xf numFmtId="173" fontId="7" fillId="0" borderId="3" xfId="21" applyNumberFormat="1" applyFont="1" applyFill="1" applyBorder="1" applyAlignment="1" applyProtection="1">
      <alignment/>
      <protection/>
    </xf>
    <xf numFmtId="173" fontId="7" fillId="0" borderId="1" xfId="21" applyNumberFormat="1" applyFont="1" applyFill="1" applyBorder="1" applyAlignment="1" applyProtection="1">
      <alignment/>
      <protection/>
    </xf>
    <xf numFmtId="172" fontId="7" fillId="2" borderId="0" xfId="21" applyNumberFormat="1" applyFont="1" applyFill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SMON94" xfId="21"/>
    <cellStyle name="Normal_OSPUB" xfId="22"/>
    <cellStyle name="Percent" xfId="23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workbookViewId="0" topLeftCell="A67">
      <selection activeCell="B62" sqref="B62"/>
    </sheetView>
  </sheetViews>
  <sheetFormatPr defaultColWidth="14.421875" defaultRowHeight="12.75" customHeight="1"/>
  <cols>
    <col min="1" max="1" width="19.7109375" style="19" customWidth="1"/>
    <col min="2" max="13" width="11.7109375" style="19" customWidth="1"/>
    <col min="14" max="14" width="13.00390625" style="19" customWidth="1"/>
    <col min="15" max="20" width="14.421875" style="19" customWidth="1"/>
    <col min="21" max="16384" width="14.421875" style="19" customWidth="1"/>
  </cols>
  <sheetData>
    <row r="1" spans="1:14" ht="12.75" customHeight="1">
      <c r="A1" s="63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2.75" customHeight="1">
      <c r="A2" s="64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7"/>
    </row>
    <row r="3" spans="1:14" ht="12.75" customHeight="1">
      <c r="A3" s="6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</row>
    <row r="4" spans="1:14" ht="12.75" customHeight="1">
      <c r="A4" s="64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66">
        <v>2009</v>
      </c>
    </row>
    <row r="5" spans="1:15" ht="12.75" customHeight="1">
      <c r="A5" s="18" t="s">
        <v>13</v>
      </c>
      <c r="B5" s="75">
        <v>10524154</v>
      </c>
      <c r="C5" s="75">
        <v>11840210</v>
      </c>
      <c r="D5" s="75">
        <v>12429428</v>
      </c>
      <c r="E5" s="75">
        <v>11975620</v>
      </c>
      <c r="F5" s="75">
        <v>13063427</v>
      </c>
      <c r="G5" s="75">
        <v>12303087</v>
      </c>
      <c r="H5" s="75">
        <v>13241834</v>
      </c>
      <c r="I5" s="75">
        <v>12897350</v>
      </c>
      <c r="J5" s="75">
        <v>12255906</v>
      </c>
      <c r="K5" s="75">
        <v>13663120</v>
      </c>
      <c r="L5" s="75">
        <v>12829894</v>
      </c>
      <c r="M5" s="75">
        <v>9441649</v>
      </c>
      <c r="N5" s="75">
        <f>SUM(B5:M5)</f>
        <v>146465679</v>
      </c>
      <c r="O5" s="38"/>
    </row>
    <row r="6" spans="1:14" ht="12.75" customHeight="1">
      <c r="A6" s="18" t="s">
        <v>14</v>
      </c>
      <c r="B6" s="16">
        <v>0.131</v>
      </c>
      <c r="C6" s="16">
        <v>0.123</v>
      </c>
      <c r="D6" s="16">
        <v>0.127</v>
      </c>
      <c r="E6" s="16">
        <v>0.13</v>
      </c>
      <c r="F6" s="16">
        <v>0.126</v>
      </c>
      <c r="G6" s="16">
        <v>0.127</v>
      </c>
      <c r="H6" s="16">
        <v>0.126</v>
      </c>
      <c r="I6" s="16">
        <v>0.127</v>
      </c>
      <c r="J6" s="16">
        <v>0.129</v>
      </c>
      <c r="K6" s="16">
        <v>0.12</v>
      </c>
      <c r="L6" s="16">
        <v>0.131</v>
      </c>
      <c r="M6" s="16">
        <v>0.11</v>
      </c>
      <c r="N6" s="16">
        <f>(((B5*B6/100)+(C5*C6/100)+(D5*D6/100)+(E5*E6/100)+(F5*F6/100)+(G5*G6/100)+(H5*H6/100)+(I5*I6/100)+(J5*J6/100)+(K5*K6/100)+(L5*L6/100)+(M5*M6/100))/N5)*100</f>
        <v>0.1257986188218197</v>
      </c>
    </row>
    <row r="7" spans="1:14" ht="12.75" customHeight="1">
      <c r="A7" s="18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5" ht="12.75" customHeight="1">
      <c r="A8" s="18" t="s">
        <v>15</v>
      </c>
      <c r="B8" s="75">
        <v>10524154</v>
      </c>
      <c r="C8" s="75">
        <v>11840210</v>
      </c>
      <c r="D8" s="75">
        <v>12429428</v>
      </c>
      <c r="E8" s="75">
        <v>11975620</v>
      </c>
      <c r="F8" s="75">
        <v>13063427</v>
      </c>
      <c r="G8" s="75">
        <v>12303087</v>
      </c>
      <c r="H8" s="75">
        <v>13241834</v>
      </c>
      <c r="I8" s="75">
        <v>12897350</v>
      </c>
      <c r="J8" s="75">
        <v>12255906</v>
      </c>
      <c r="K8" s="75">
        <v>13663120</v>
      </c>
      <c r="L8" s="75">
        <v>12829894</v>
      </c>
      <c r="M8" s="75">
        <v>9441649</v>
      </c>
      <c r="N8" s="75">
        <f>SUM(B8:M8)</f>
        <v>146465679</v>
      </c>
      <c r="O8" s="38"/>
    </row>
    <row r="9" spans="1:14" ht="12.75" customHeight="1">
      <c r="A9" s="18" t="s">
        <v>16</v>
      </c>
      <c r="B9" s="16">
        <v>0.131</v>
      </c>
      <c r="C9" s="16">
        <v>0.123</v>
      </c>
      <c r="D9" s="16">
        <v>0.127</v>
      </c>
      <c r="E9" s="16">
        <v>0.13</v>
      </c>
      <c r="F9" s="16">
        <v>0.126</v>
      </c>
      <c r="G9" s="16">
        <v>0.127</v>
      </c>
      <c r="H9" s="16">
        <v>0.126</v>
      </c>
      <c r="I9" s="16">
        <v>0.127</v>
      </c>
      <c r="J9" s="16">
        <v>0.129</v>
      </c>
      <c r="K9" s="16">
        <v>0.12</v>
      </c>
      <c r="L9" s="16">
        <v>0.131</v>
      </c>
      <c r="M9" s="16">
        <v>0.11</v>
      </c>
      <c r="N9" s="16">
        <f>(((B8*B9/100)+(C8*C9/100)+(D8*D9/100)+(E8*E9/100)+(F8*F9/100)+(G8*G9/100)+(H8*H9/100)+(I8*I9/100)+(J8*J9/100)+(K8*K9/100)+(L8*L9/100)+(M8*M9/100))/N8)*100</f>
        <v>0.1257986188218197</v>
      </c>
    </row>
    <row r="10" spans="1:14" ht="12.75" customHeight="1">
      <c r="A10" s="1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 customHeight="1">
      <c r="A11" s="1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256" ht="12.75" customHeight="1">
      <c r="A12" s="65" t="s">
        <v>47</v>
      </c>
      <c r="B12" s="7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12.75" customHeight="1">
      <c r="A13" s="18"/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7" t="s">
        <v>10</v>
      </c>
      <c r="L13" s="7" t="s">
        <v>11</v>
      </c>
      <c r="M13" s="7" t="s">
        <v>12</v>
      </c>
      <c r="N13" s="66">
        <v>2009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15" ht="12.75" customHeight="1">
      <c r="A14" s="18" t="s">
        <v>18</v>
      </c>
      <c r="B14" s="44">
        <v>205833.3</v>
      </c>
      <c r="C14" s="44">
        <v>189773.1</v>
      </c>
      <c r="D14" s="44">
        <v>206297.7</v>
      </c>
      <c r="E14" s="44">
        <v>176614.9</v>
      </c>
      <c r="F14" s="44">
        <v>183782.3</v>
      </c>
      <c r="G14" s="44">
        <v>164418.9</v>
      </c>
      <c r="H14" s="44">
        <v>180275.7</v>
      </c>
      <c r="I14" s="44">
        <v>184182.6</v>
      </c>
      <c r="J14" s="44">
        <v>170624.5</v>
      </c>
      <c r="K14" s="44">
        <v>193188.5</v>
      </c>
      <c r="L14" s="44">
        <v>164384.2</v>
      </c>
      <c r="M14" s="44">
        <v>205503.4</v>
      </c>
      <c r="N14" s="40">
        <f>SUM(B14:M14)</f>
        <v>2224879.1</v>
      </c>
      <c r="O14" s="38"/>
    </row>
    <row r="15" spans="1:15" ht="12.75" customHeight="1">
      <c r="A15" s="18" t="s">
        <v>19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0">
        <f>SUM(B15:M15)</f>
        <v>0</v>
      </c>
      <c r="O15" s="38"/>
    </row>
    <row r="16" spans="1:14" ht="12.75" customHeight="1" thickBot="1">
      <c r="A16" s="18"/>
      <c r="B16" s="41">
        <f aca="true" t="shared" si="0" ref="B16:N16">SUM(B14:B15)</f>
        <v>205833.3</v>
      </c>
      <c r="C16" s="41">
        <f t="shared" si="0"/>
        <v>189773.1</v>
      </c>
      <c r="D16" s="41">
        <f t="shared" si="0"/>
        <v>206297.7</v>
      </c>
      <c r="E16" s="41">
        <f t="shared" si="0"/>
        <v>176614.9</v>
      </c>
      <c r="F16" s="41">
        <f t="shared" si="0"/>
        <v>183782.3</v>
      </c>
      <c r="G16" s="41">
        <f t="shared" si="0"/>
        <v>164418.9</v>
      </c>
      <c r="H16" s="41">
        <f t="shared" si="0"/>
        <v>180275.7</v>
      </c>
      <c r="I16" s="41">
        <f t="shared" si="0"/>
        <v>184182.6</v>
      </c>
      <c r="J16" s="41">
        <f t="shared" si="0"/>
        <v>170624.5</v>
      </c>
      <c r="K16" s="41">
        <f t="shared" si="0"/>
        <v>193188.5</v>
      </c>
      <c r="L16" s="41">
        <f t="shared" si="0"/>
        <v>164384.2</v>
      </c>
      <c r="M16" s="41">
        <f t="shared" si="0"/>
        <v>205503.4</v>
      </c>
      <c r="N16" s="41">
        <f t="shared" si="0"/>
        <v>2224879.1</v>
      </c>
    </row>
    <row r="17" spans="1:14" ht="12.75" customHeight="1" thickTop="1">
      <c r="A17" s="1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2.75" customHeight="1">
      <c r="A18" s="18" t="s">
        <v>45</v>
      </c>
      <c r="B18" s="40">
        <v>37329.8</v>
      </c>
      <c r="C18" s="40">
        <v>36644.3</v>
      </c>
      <c r="D18" s="40">
        <v>38414.8</v>
      </c>
      <c r="E18" s="40">
        <v>34954.8</v>
      </c>
      <c r="F18" s="40">
        <v>28862.1</v>
      </c>
      <c r="G18" s="40">
        <v>29615.6</v>
      </c>
      <c r="H18" s="40">
        <v>35666.4</v>
      </c>
      <c r="I18" s="40">
        <v>37824.9</v>
      </c>
      <c r="J18" s="40">
        <v>34174.8</v>
      </c>
      <c r="K18" s="40">
        <v>35314.6</v>
      </c>
      <c r="L18" s="40">
        <v>38878.9</v>
      </c>
      <c r="M18" s="40">
        <v>34013.3</v>
      </c>
      <c r="N18" s="40">
        <f>SUM(B18:M18)</f>
        <v>421694.3</v>
      </c>
    </row>
    <row r="19" spans="1:15" ht="12.75" customHeight="1">
      <c r="A19" s="18" t="s">
        <v>20</v>
      </c>
      <c r="B19" s="40">
        <f>115952.7+209.3</f>
        <v>116162</v>
      </c>
      <c r="C19" s="40">
        <f>99227.9+106.7</f>
        <v>99334.59999999999</v>
      </c>
      <c r="D19" s="40">
        <f>102860.9+150.5</f>
        <v>103011.4</v>
      </c>
      <c r="E19" s="40">
        <f>85921.7+102.4</f>
        <v>86024.09999999999</v>
      </c>
      <c r="F19" s="40">
        <f>89451.2+105.2</f>
        <v>89556.4</v>
      </c>
      <c r="G19" s="40">
        <f>67788+56.9</f>
        <v>67844.9</v>
      </c>
      <c r="H19" s="40">
        <f>73873+143.9</f>
        <v>74016.9</v>
      </c>
      <c r="I19" s="40">
        <f>71736.6+133</f>
        <v>71869.6</v>
      </c>
      <c r="J19" s="40">
        <f>71002.1+133</f>
        <v>71135.1</v>
      </c>
      <c r="K19" s="40">
        <f>95024.8+91.3</f>
        <v>95116.1</v>
      </c>
      <c r="L19" s="40">
        <f>73880.6+49.3</f>
        <v>73929.90000000001</v>
      </c>
      <c r="M19" s="40">
        <f>100752.6+175.3</f>
        <v>100927.90000000001</v>
      </c>
      <c r="N19" s="40">
        <f>SUM(B19:M19)</f>
        <v>1048928.9</v>
      </c>
      <c r="O19" s="39"/>
    </row>
    <row r="20" spans="1:15" ht="12.75" customHeight="1">
      <c r="A20" s="18" t="s">
        <v>46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f>SUM(B20:M20)</f>
        <v>0</v>
      </c>
      <c r="O20" s="39"/>
    </row>
    <row r="21" spans="1:15" ht="12.75" customHeight="1">
      <c r="A21" s="18" t="s">
        <v>21</v>
      </c>
      <c r="B21" s="49">
        <v>52341.5</v>
      </c>
      <c r="C21" s="49">
        <v>53794.3</v>
      </c>
      <c r="D21" s="49">
        <v>64871.5</v>
      </c>
      <c r="E21" s="49">
        <v>55636</v>
      </c>
      <c r="F21" s="49">
        <v>65363.8</v>
      </c>
      <c r="G21" s="49">
        <v>66958.4</v>
      </c>
      <c r="H21" s="49">
        <v>70592.4</v>
      </c>
      <c r="I21" s="49">
        <v>74488.1</v>
      </c>
      <c r="J21" s="49">
        <v>65314.6</v>
      </c>
      <c r="K21" s="49">
        <v>62757.8</v>
      </c>
      <c r="L21" s="49">
        <v>51575.4</v>
      </c>
      <c r="M21" s="49">
        <v>70562.2</v>
      </c>
      <c r="N21" s="40">
        <f>SUM(B21:M21)</f>
        <v>754256</v>
      </c>
      <c r="O21" s="39"/>
    </row>
    <row r="22" spans="2:256" ht="12.75" customHeight="1" thickBot="1">
      <c r="B22" s="42">
        <f>SUM(B18:B21)</f>
        <v>205833.3</v>
      </c>
      <c r="C22" s="42">
        <f aca="true" t="shared" si="1" ref="C22:N22">SUM(C18:C21)</f>
        <v>189773.2</v>
      </c>
      <c r="D22" s="42">
        <f t="shared" si="1"/>
        <v>206297.7</v>
      </c>
      <c r="E22" s="42">
        <f t="shared" si="1"/>
        <v>176614.9</v>
      </c>
      <c r="F22" s="42">
        <f t="shared" si="1"/>
        <v>183782.3</v>
      </c>
      <c r="G22" s="42">
        <f t="shared" si="1"/>
        <v>164418.9</v>
      </c>
      <c r="H22" s="42">
        <f t="shared" si="1"/>
        <v>180275.69999999998</v>
      </c>
      <c r="I22" s="42">
        <f t="shared" si="1"/>
        <v>184182.6</v>
      </c>
      <c r="J22" s="42">
        <f t="shared" si="1"/>
        <v>170624.5</v>
      </c>
      <c r="K22" s="42">
        <f t="shared" si="1"/>
        <v>193188.5</v>
      </c>
      <c r="L22" s="42">
        <f t="shared" si="1"/>
        <v>164384.2</v>
      </c>
      <c r="M22" s="42">
        <f t="shared" si="1"/>
        <v>205503.40000000002</v>
      </c>
      <c r="N22" s="42">
        <f t="shared" si="1"/>
        <v>2224879.2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256" ht="12.75" customHeight="1" thickTop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12.75" customHeight="1">
      <c r="A24" s="6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7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.75" customHeight="1">
      <c r="A25" s="65" t="s">
        <v>17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ht="12.75" customHeight="1">
      <c r="A26" s="18"/>
      <c r="B26" s="46" t="s">
        <v>1</v>
      </c>
      <c r="C26" s="46" t="s">
        <v>2</v>
      </c>
      <c r="D26" s="46" t="s">
        <v>3</v>
      </c>
      <c r="E26" s="46" t="s">
        <v>4</v>
      </c>
      <c r="F26" s="46" t="s">
        <v>5</v>
      </c>
      <c r="G26" s="46" t="s">
        <v>6</v>
      </c>
      <c r="H26" s="46" t="s">
        <v>7</v>
      </c>
      <c r="I26" s="46" t="s">
        <v>8</v>
      </c>
      <c r="J26" s="46" t="s">
        <v>9</v>
      </c>
      <c r="K26" s="46" t="s">
        <v>10</v>
      </c>
      <c r="L26" s="46" t="s">
        <v>11</v>
      </c>
      <c r="M26" s="46" t="s">
        <v>12</v>
      </c>
      <c r="N26" s="66">
        <v>2009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15" ht="12.75" customHeight="1">
      <c r="A27" s="18" t="s">
        <v>18</v>
      </c>
      <c r="B27" s="44">
        <v>42353</v>
      </c>
      <c r="C27" s="44">
        <v>35094</v>
      </c>
      <c r="D27" s="44">
        <v>35343</v>
      </c>
      <c r="E27" s="44">
        <v>21209</v>
      </c>
      <c r="F27" s="44">
        <v>27594</v>
      </c>
      <c r="G27" s="44">
        <v>27661</v>
      </c>
      <c r="H27" s="44">
        <v>26675</v>
      </c>
      <c r="I27" s="44">
        <v>26365</v>
      </c>
      <c r="J27" s="44">
        <v>26687</v>
      </c>
      <c r="K27" s="44">
        <v>29925</v>
      </c>
      <c r="L27" s="44">
        <v>21163</v>
      </c>
      <c r="M27" s="44">
        <v>32023</v>
      </c>
      <c r="N27" s="40">
        <f>SUM(B27:M27)</f>
        <v>352092</v>
      </c>
      <c r="O27" s="38"/>
    </row>
    <row r="28" spans="1:15" ht="12.75" customHeight="1">
      <c r="A28" s="18" t="s">
        <v>19</v>
      </c>
      <c r="B28" s="44">
        <v>284107</v>
      </c>
      <c r="C28" s="44">
        <v>257411</v>
      </c>
      <c r="D28" s="44">
        <v>273494</v>
      </c>
      <c r="E28" s="44">
        <v>238632</v>
      </c>
      <c r="F28" s="44">
        <v>259626</v>
      </c>
      <c r="G28" s="44">
        <v>206403</v>
      </c>
      <c r="H28" s="44">
        <v>222376</v>
      </c>
      <c r="I28" s="44">
        <v>214528</v>
      </c>
      <c r="J28" s="44">
        <v>211713</v>
      </c>
      <c r="K28" s="44">
        <v>244643</v>
      </c>
      <c r="L28" s="44">
        <v>225905</v>
      </c>
      <c r="M28" s="44">
        <v>234724</v>
      </c>
      <c r="N28" s="40">
        <f>SUM(B28:M28)</f>
        <v>2873562</v>
      </c>
      <c r="O28" s="38"/>
    </row>
    <row r="29" spans="1:14" ht="12.75" customHeight="1" thickBot="1">
      <c r="A29" s="18"/>
      <c r="B29" s="41">
        <f aca="true" t="shared" si="2" ref="B29:N29">SUM(B27:B28)</f>
        <v>326460</v>
      </c>
      <c r="C29" s="41">
        <f t="shared" si="2"/>
        <v>292505</v>
      </c>
      <c r="D29" s="41">
        <f t="shared" si="2"/>
        <v>308837</v>
      </c>
      <c r="E29" s="41">
        <f t="shared" si="2"/>
        <v>259841</v>
      </c>
      <c r="F29" s="41">
        <f t="shared" si="2"/>
        <v>287220</v>
      </c>
      <c r="G29" s="41">
        <f t="shared" si="2"/>
        <v>234064</v>
      </c>
      <c r="H29" s="41">
        <f t="shared" si="2"/>
        <v>249051</v>
      </c>
      <c r="I29" s="41">
        <f t="shared" si="2"/>
        <v>240893</v>
      </c>
      <c r="J29" s="41">
        <f t="shared" si="2"/>
        <v>238400</v>
      </c>
      <c r="K29" s="41">
        <f t="shared" si="2"/>
        <v>274568</v>
      </c>
      <c r="L29" s="41">
        <f t="shared" si="2"/>
        <v>247068</v>
      </c>
      <c r="M29" s="41">
        <f t="shared" si="2"/>
        <v>266747</v>
      </c>
      <c r="N29" s="41">
        <f t="shared" si="2"/>
        <v>3225654</v>
      </c>
    </row>
    <row r="30" spans="1:14" ht="12.75" customHeight="1" thickTop="1">
      <c r="A30" s="18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5" ht="12.75" customHeight="1">
      <c r="A31" s="18" t="s">
        <v>20</v>
      </c>
      <c r="B31" s="40">
        <f aca="true" t="shared" si="3" ref="B31:N31">B28+B27-B32</f>
        <v>176731</v>
      </c>
      <c r="C31" s="40">
        <f t="shared" si="3"/>
        <v>165202</v>
      </c>
      <c r="D31" s="40">
        <f t="shared" si="3"/>
        <v>179207</v>
      </c>
      <c r="E31" s="40">
        <f t="shared" si="3"/>
        <v>173385</v>
      </c>
      <c r="F31" s="40">
        <f t="shared" si="3"/>
        <v>175537</v>
      </c>
      <c r="G31" s="40">
        <f t="shared" si="3"/>
        <v>168708</v>
      </c>
      <c r="H31" s="40">
        <f t="shared" si="3"/>
        <v>175368</v>
      </c>
      <c r="I31" s="40">
        <f t="shared" si="3"/>
        <v>181781</v>
      </c>
      <c r="J31" s="40">
        <f t="shared" si="3"/>
        <v>177305</v>
      </c>
      <c r="K31" s="40">
        <f t="shared" si="3"/>
        <v>180250</v>
      </c>
      <c r="L31" s="40">
        <f t="shared" si="3"/>
        <v>172668</v>
      </c>
      <c r="M31" s="40">
        <f t="shared" si="3"/>
        <v>167611</v>
      </c>
      <c r="N31" s="40">
        <f t="shared" si="3"/>
        <v>2093753</v>
      </c>
      <c r="O31" s="39"/>
    </row>
    <row r="32" spans="1:15" ht="12.75" customHeight="1">
      <c r="A32" s="18" t="s">
        <v>21</v>
      </c>
      <c r="B32" s="44">
        <v>149729</v>
      </c>
      <c r="C32" s="44">
        <v>127303</v>
      </c>
      <c r="D32" s="44">
        <v>129630</v>
      </c>
      <c r="E32" s="44">
        <v>86456</v>
      </c>
      <c r="F32" s="44">
        <v>111683</v>
      </c>
      <c r="G32" s="44">
        <v>65356</v>
      </c>
      <c r="H32" s="44">
        <v>73683</v>
      </c>
      <c r="I32" s="44">
        <v>59112</v>
      </c>
      <c r="J32" s="44">
        <v>61095</v>
      </c>
      <c r="K32" s="44">
        <v>94318</v>
      </c>
      <c r="L32" s="44">
        <v>74400</v>
      </c>
      <c r="M32" s="44">
        <v>99136</v>
      </c>
      <c r="N32" s="40">
        <f>SUM(B32:M32)</f>
        <v>1131901</v>
      </c>
      <c r="O32" s="39"/>
    </row>
    <row r="33" spans="2:256" ht="12.75" customHeight="1" thickBot="1">
      <c r="B33" s="42">
        <f aca="true" t="shared" si="4" ref="B33:N33">SUM(B31:B32)</f>
        <v>326460</v>
      </c>
      <c r="C33" s="42">
        <f t="shared" si="4"/>
        <v>292505</v>
      </c>
      <c r="D33" s="42">
        <f t="shared" si="4"/>
        <v>308837</v>
      </c>
      <c r="E33" s="42">
        <f t="shared" si="4"/>
        <v>259841</v>
      </c>
      <c r="F33" s="42">
        <f t="shared" si="4"/>
        <v>287220</v>
      </c>
      <c r="G33" s="42">
        <f t="shared" si="4"/>
        <v>234064</v>
      </c>
      <c r="H33" s="42">
        <f t="shared" si="4"/>
        <v>249051</v>
      </c>
      <c r="I33" s="42">
        <f t="shared" si="4"/>
        <v>240893</v>
      </c>
      <c r="J33" s="42">
        <f t="shared" si="4"/>
        <v>238400</v>
      </c>
      <c r="K33" s="42">
        <f t="shared" si="4"/>
        <v>274568</v>
      </c>
      <c r="L33" s="42">
        <f t="shared" si="4"/>
        <v>247068</v>
      </c>
      <c r="M33" s="42">
        <f t="shared" si="4"/>
        <v>266747</v>
      </c>
      <c r="N33" s="42">
        <f t="shared" si="4"/>
        <v>3225654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ht="12.75" customHeight="1" thickTop="1">
      <c r="A34" s="18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14" ht="12.75" customHeight="1">
      <c r="A35" s="1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2.75" customHeight="1">
      <c r="A36" s="65" t="s">
        <v>48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 customHeight="1">
      <c r="A37" s="68"/>
      <c r="B37" s="46" t="s">
        <v>1</v>
      </c>
      <c r="C37" s="46" t="s">
        <v>2</v>
      </c>
      <c r="D37" s="46" t="s">
        <v>3</v>
      </c>
      <c r="E37" s="46" t="s">
        <v>4</v>
      </c>
      <c r="F37" s="46" t="s">
        <v>5</v>
      </c>
      <c r="G37" s="46" t="s">
        <v>6</v>
      </c>
      <c r="H37" s="46" t="s">
        <v>7</v>
      </c>
      <c r="I37" s="46" t="s">
        <v>8</v>
      </c>
      <c r="J37" s="46" t="s">
        <v>9</v>
      </c>
      <c r="K37" s="46" t="s">
        <v>10</v>
      </c>
      <c r="L37" s="46" t="s">
        <v>11</v>
      </c>
      <c r="M37" s="46" t="s">
        <v>12</v>
      </c>
      <c r="N37" s="66">
        <v>2009</v>
      </c>
    </row>
    <row r="38" spans="1:14" ht="12.75" customHeight="1">
      <c r="A38" s="18" t="s">
        <v>51</v>
      </c>
      <c r="B38" s="44">
        <v>89074</v>
      </c>
      <c r="C38" s="44">
        <v>76229</v>
      </c>
      <c r="D38" s="44">
        <v>52032</v>
      </c>
      <c r="E38" s="44">
        <v>54585</v>
      </c>
      <c r="F38" s="44">
        <v>62939</v>
      </c>
      <c r="G38" s="44">
        <v>67019</v>
      </c>
      <c r="H38" s="44">
        <v>102714</v>
      </c>
      <c r="I38" s="44">
        <v>76749</v>
      </c>
      <c r="J38" s="44">
        <v>84152</v>
      </c>
      <c r="K38" s="44">
        <v>56049</v>
      </c>
      <c r="L38" s="44">
        <v>100156</v>
      </c>
      <c r="M38" s="44">
        <v>97398</v>
      </c>
      <c r="N38" s="47">
        <f>B38</f>
        <v>89074</v>
      </c>
    </row>
    <row r="39" spans="1:14" ht="12.75" customHeight="1">
      <c r="A39" s="29" t="s">
        <v>52</v>
      </c>
      <c r="B39" s="44">
        <v>1255349</v>
      </c>
      <c r="C39" s="44">
        <v>1334072</v>
      </c>
      <c r="D39" s="44">
        <v>1445716</v>
      </c>
      <c r="E39" s="44">
        <v>1438462</v>
      </c>
      <c r="F39" s="44">
        <v>1498812</v>
      </c>
      <c r="G39" s="44">
        <v>1434961</v>
      </c>
      <c r="H39" s="44">
        <v>1494840</v>
      </c>
      <c r="I39" s="44">
        <v>1492416</v>
      </c>
      <c r="J39" s="44">
        <v>1439716</v>
      </c>
      <c r="K39" s="44">
        <v>1492373</v>
      </c>
      <c r="L39" s="44">
        <v>1549672</v>
      </c>
      <c r="M39" s="44">
        <v>922448</v>
      </c>
      <c r="N39" s="47">
        <f>SUM(B39:M39)</f>
        <v>16798837</v>
      </c>
    </row>
    <row r="40" spans="1:14" ht="12.75" customHeight="1">
      <c r="A40" s="18" t="s">
        <v>22</v>
      </c>
      <c r="B40" s="44">
        <v>323271</v>
      </c>
      <c r="C40" s="44">
        <v>296035</v>
      </c>
      <c r="D40" s="44">
        <v>391667</v>
      </c>
      <c r="E40" s="44">
        <v>373657</v>
      </c>
      <c r="F40" s="44">
        <v>371796</v>
      </c>
      <c r="G40" s="44">
        <v>380722</v>
      </c>
      <c r="H40" s="44">
        <v>372462</v>
      </c>
      <c r="I40" s="44">
        <v>435873</v>
      </c>
      <c r="J40" s="44">
        <v>374539</v>
      </c>
      <c r="K40" s="44">
        <v>402880</v>
      </c>
      <c r="L40" s="44">
        <v>364043</v>
      </c>
      <c r="M40" s="44">
        <v>417215</v>
      </c>
      <c r="N40" s="49">
        <f>SUM(B40:M40)</f>
        <v>4504160</v>
      </c>
    </row>
    <row r="41" spans="1:14" ht="12.75" customHeight="1">
      <c r="A41" s="69"/>
      <c r="B41" s="72">
        <f aca="true" t="shared" si="5" ref="B41:N41">SUM(B38:B40)</f>
        <v>1667694</v>
      </c>
      <c r="C41" s="72">
        <f t="shared" si="5"/>
        <v>1706336</v>
      </c>
      <c r="D41" s="72">
        <f t="shared" si="5"/>
        <v>1889415</v>
      </c>
      <c r="E41" s="72">
        <f t="shared" si="5"/>
        <v>1866704</v>
      </c>
      <c r="F41" s="72">
        <f t="shared" si="5"/>
        <v>1933547</v>
      </c>
      <c r="G41" s="72">
        <f t="shared" si="5"/>
        <v>1882702</v>
      </c>
      <c r="H41" s="72">
        <f t="shared" si="5"/>
        <v>1970016</v>
      </c>
      <c r="I41" s="72">
        <f t="shared" si="5"/>
        <v>2005038</v>
      </c>
      <c r="J41" s="72">
        <f t="shared" si="5"/>
        <v>1898407</v>
      </c>
      <c r="K41" s="72">
        <f t="shared" si="5"/>
        <v>1951302</v>
      </c>
      <c r="L41" s="72">
        <f t="shared" si="5"/>
        <v>2013871</v>
      </c>
      <c r="M41" s="72">
        <f t="shared" si="5"/>
        <v>1437061</v>
      </c>
      <c r="N41" s="47">
        <f t="shared" si="5"/>
        <v>21392071</v>
      </c>
    </row>
    <row r="42" spans="1:14" ht="12.75" customHeight="1">
      <c r="A42" s="18" t="s">
        <v>53</v>
      </c>
      <c r="B42" s="44">
        <v>76229</v>
      </c>
      <c r="C42" s="44">
        <v>52032</v>
      </c>
      <c r="D42" s="44">
        <v>54585</v>
      </c>
      <c r="E42" s="44">
        <v>62939</v>
      </c>
      <c r="F42" s="44">
        <v>67019</v>
      </c>
      <c r="G42" s="44">
        <v>102714</v>
      </c>
      <c r="H42" s="44">
        <v>76749</v>
      </c>
      <c r="I42" s="44">
        <v>84152</v>
      </c>
      <c r="J42" s="44">
        <v>56049</v>
      </c>
      <c r="K42" s="44">
        <v>100156</v>
      </c>
      <c r="L42" s="44">
        <v>97398</v>
      </c>
      <c r="M42" s="44">
        <v>151263</v>
      </c>
      <c r="N42" s="49">
        <f>+M42</f>
        <v>151263</v>
      </c>
    </row>
    <row r="43" spans="1:14" ht="12.75" customHeight="1" thickBot="1">
      <c r="A43" s="70"/>
      <c r="B43" s="73">
        <f aca="true" t="shared" si="6" ref="B43:N43">B41-B42</f>
        <v>1591465</v>
      </c>
      <c r="C43" s="73">
        <f t="shared" si="6"/>
        <v>1654304</v>
      </c>
      <c r="D43" s="73">
        <f t="shared" si="6"/>
        <v>1834830</v>
      </c>
      <c r="E43" s="73">
        <f t="shared" si="6"/>
        <v>1803765</v>
      </c>
      <c r="F43" s="73">
        <f t="shared" si="6"/>
        <v>1866528</v>
      </c>
      <c r="G43" s="73">
        <f t="shared" si="6"/>
        <v>1779988</v>
      </c>
      <c r="H43" s="73">
        <f t="shared" si="6"/>
        <v>1893267</v>
      </c>
      <c r="I43" s="73">
        <f t="shared" si="6"/>
        <v>1920886</v>
      </c>
      <c r="J43" s="73">
        <f t="shared" si="6"/>
        <v>1842358</v>
      </c>
      <c r="K43" s="73">
        <f t="shared" si="6"/>
        <v>1851146</v>
      </c>
      <c r="L43" s="73">
        <f t="shared" si="6"/>
        <v>1916473</v>
      </c>
      <c r="M43" s="73">
        <f t="shared" si="6"/>
        <v>1285798</v>
      </c>
      <c r="N43" s="73">
        <f t="shared" si="6"/>
        <v>21240808</v>
      </c>
    </row>
    <row r="44" spans="1:14" ht="12.75" customHeight="1" thickTop="1">
      <c r="A44" s="7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2.75" customHeight="1">
      <c r="A45" s="18" t="s">
        <v>45</v>
      </c>
      <c r="B45" s="44">
        <v>1538930</v>
      </c>
      <c r="C45" s="44">
        <v>1625970</v>
      </c>
      <c r="D45" s="44">
        <v>1789479</v>
      </c>
      <c r="E45" s="44">
        <v>1770709</v>
      </c>
      <c r="F45" s="44">
        <v>1834842</v>
      </c>
      <c r="G45" s="44">
        <v>1707736</v>
      </c>
      <c r="H45" s="44">
        <v>1795154</v>
      </c>
      <c r="I45" s="44">
        <v>1855168</v>
      </c>
      <c r="J45" s="44">
        <v>1784663</v>
      </c>
      <c r="K45" s="44">
        <v>1802688</v>
      </c>
      <c r="L45" s="44">
        <v>1854462</v>
      </c>
      <c r="M45" s="44">
        <v>1220675</v>
      </c>
      <c r="N45" s="47">
        <f>SUM(B45:M45)</f>
        <v>20580476</v>
      </c>
    </row>
    <row r="46" spans="1:14" ht="12.75" customHeight="1">
      <c r="A46" s="29" t="s">
        <v>44</v>
      </c>
      <c r="B46" s="44">
        <v>2429</v>
      </c>
      <c r="C46" s="44">
        <v>2010</v>
      </c>
      <c r="D46" s="44">
        <v>1590</v>
      </c>
      <c r="E46" s="44">
        <v>466</v>
      </c>
      <c r="F46" s="44">
        <v>1091</v>
      </c>
      <c r="G46" s="44">
        <v>1130</v>
      </c>
      <c r="H46" s="44">
        <v>1538</v>
      </c>
      <c r="I46" s="44">
        <v>2260</v>
      </c>
      <c r="J46" s="44">
        <v>1418</v>
      </c>
      <c r="K46" s="44">
        <v>2131</v>
      </c>
      <c r="L46" s="44">
        <v>2017</v>
      </c>
      <c r="M46" s="44">
        <v>4105</v>
      </c>
      <c r="N46" s="47">
        <f>SUM(B46:M46)</f>
        <v>22185</v>
      </c>
    </row>
    <row r="47" spans="1:14" ht="12.75" customHeight="1">
      <c r="A47" s="29" t="s">
        <v>46</v>
      </c>
      <c r="B47" s="44">
        <v>1877</v>
      </c>
      <c r="C47" s="44">
        <v>-834</v>
      </c>
      <c r="D47" s="44">
        <v>2373</v>
      </c>
      <c r="E47" s="44">
        <v>-2447</v>
      </c>
      <c r="F47" s="44">
        <v>-1450</v>
      </c>
      <c r="G47" s="44">
        <v>-2044</v>
      </c>
      <c r="H47" s="44">
        <v>-11933</v>
      </c>
      <c r="I47" s="44">
        <v>973</v>
      </c>
      <c r="J47" s="44">
        <v>-3242</v>
      </c>
      <c r="K47" s="44">
        <v>-3802</v>
      </c>
      <c r="L47" s="44">
        <v>-7343</v>
      </c>
      <c r="M47" s="44">
        <v>-3839</v>
      </c>
      <c r="N47" s="47">
        <f>SUM(B47:M47)</f>
        <v>-31711</v>
      </c>
    </row>
    <row r="48" spans="1:14" ht="12.75" customHeight="1">
      <c r="A48" s="29" t="s">
        <v>28</v>
      </c>
      <c r="B48" s="44">
        <v>48229</v>
      </c>
      <c r="C48" s="44">
        <v>27158</v>
      </c>
      <c r="D48" s="44">
        <v>41388</v>
      </c>
      <c r="E48" s="44">
        <v>35037</v>
      </c>
      <c r="F48" s="44">
        <v>32045</v>
      </c>
      <c r="G48" s="44">
        <v>73166</v>
      </c>
      <c r="H48" s="44">
        <v>108508</v>
      </c>
      <c r="I48" s="44">
        <v>62485</v>
      </c>
      <c r="J48" s="44">
        <v>59519</v>
      </c>
      <c r="K48" s="44">
        <v>50129</v>
      </c>
      <c r="L48" s="44">
        <v>67337</v>
      </c>
      <c r="M48" s="44">
        <v>64857</v>
      </c>
      <c r="N48" s="47">
        <f>SUM(B48:M48)</f>
        <v>669858</v>
      </c>
    </row>
    <row r="49" spans="1:14" ht="12.75" customHeight="1" thickBot="1">
      <c r="A49" s="69"/>
      <c r="B49" s="73">
        <f aca="true" t="shared" si="7" ref="B49:N49">SUM(B45:B48)</f>
        <v>1591465</v>
      </c>
      <c r="C49" s="73">
        <f t="shared" si="7"/>
        <v>1654304</v>
      </c>
      <c r="D49" s="73">
        <f t="shared" si="7"/>
        <v>1834830</v>
      </c>
      <c r="E49" s="73">
        <f t="shared" si="7"/>
        <v>1803765</v>
      </c>
      <c r="F49" s="73">
        <f t="shared" si="7"/>
        <v>1866528</v>
      </c>
      <c r="G49" s="73">
        <f t="shared" si="7"/>
        <v>1779988</v>
      </c>
      <c r="H49" s="73">
        <f t="shared" si="7"/>
        <v>1893267</v>
      </c>
      <c r="I49" s="73">
        <f t="shared" si="7"/>
        <v>1920886</v>
      </c>
      <c r="J49" s="73">
        <f t="shared" si="7"/>
        <v>1842358</v>
      </c>
      <c r="K49" s="73">
        <f t="shared" si="7"/>
        <v>1851146</v>
      </c>
      <c r="L49" s="73">
        <f t="shared" si="7"/>
        <v>1916473</v>
      </c>
      <c r="M49" s="73">
        <f t="shared" si="7"/>
        <v>1285798</v>
      </c>
      <c r="N49" s="73">
        <f t="shared" si="7"/>
        <v>21240808</v>
      </c>
    </row>
    <row r="50" spans="1:14" ht="12.75" customHeight="1" thickTop="1">
      <c r="A50" s="71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 customHeight="1">
      <c r="A51" s="71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 customHeight="1">
      <c r="A52" s="65" t="s">
        <v>49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55"/>
      <c r="N52" s="45"/>
    </row>
    <row r="53" spans="1:14" ht="12.75" customHeight="1">
      <c r="A53" s="68"/>
      <c r="B53" s="46" t="s">
        <v>1</v>
      </c>
      <c r="C53" s="46" t="s">
        <v>2</v>
      </c>
      <c r="D53" s="46" t="s">
        <v>3</v>
      </c>
      <c r="E53" s="46" t="s">
        <v>4</v>
      </c>
      <c r="F53" s="46" t="s">
        <v>5</v>
      </c>
      <c r="G53" s="46" t="s">
        <v>6</v>
      </c>
      <c r="H53" s="46" t="s">
        <v>7</v>
      </c>
      <c r="I53" s="46" t="s">
        <v>25</v>
      </c>
      <c r="J53" s="46" t="s">
        <v>9</v>
      </c>
      <c r="K53" s="46" t="s">
        <v>10</v>
      </c>
      <c r="L53" s="46" t="s">
        <v>11</v>
      </c>
      <c r="M53" s="46" t="s">
        <v>12</v>
      </c>
      <c r="N53" s="66">
        <v>2009</v>
      </c>
    </row>
    <row r="54" spans="1:14" ht="12.75" customHeight="1">
      <c r="A54" s="28" t="s">
        <v>51</v>
      </c>
      <c r="B54" s="44">
        <v>461944</v>
      </c>
      <c r="C54" s="44">
        <v>484325</v>
      </c>
      <c r="D54" s="44">
        <v>540547</v>
      </c>
      <c r="E54" s="44">
        <v>551632</v>
      </c>
      <c r="F54" s="44">
        <v>544396</v>
      </c>
      <c r="G54" s="44">
        <v>505020</v>
      </c>
      <c r="H54" s="44">
        <v>495410</v>
      </c>
      <c r="I54" s="44">
        <v>510527</v>
      </c>
      <c r="J54" s="44">
        <v>512697</v>
      </c>
      <c r="K54" s="44">
        <v>515524</v>
      </c>
      <c r="L54" s="44">
        <v>515502</v>
      </c>
      <c r="M54" s="44">
        <v>519374</v>
      </c>
      <c r="N54" s="47">
        <f>B54</f>
        <v>461944</v>
      </c>
    </row>
    <row r="55" spans="1:14" ht="12.75" customHeight="1">
      <c r="A55" s="29" t="s">
        <v>52</v>
      </c>
      <c r="B55" s="44">
        <v>1245815</v>
      </c>
      <c r="C55" s="44">
        <v>1292740</v>
      </c>
      <c r="D55" s="44">
        <v>1435263</v>
      </c>
      <c r="E55" s="44">
        <v>1430695</v>
      </c>
      <c r="F55" s="44">
        <v>1456488</v>
      </c>
      <c r="G55" s="44">
        <v>1376537</v>
      </c>
      <c r="H55" s="44">
        <v>1455681</v>
      </c>
      <c r="I55" s="44">
        <v>1496638</v>
      </c>
      <c r="J55" s="44">
        <v>1414349</v>
      </c>
      <c r="K55" s="44">
        <v>1453504</v>
      </c>
      <c r="L55" s="44">
        <v>1482375</v>
      </c>
      <c r="M55" s="44">
        <v>987291</v>
      </c>
      <c r="N55" s="47">
        <f>SUM(B55:M55)</f>
        <v>16527376</v>
      </c>
    </row>
    <row r="56" spans="1:14" ht="12.75" customHeight="1">
      <c r="A56" s="29" t="s">
        <v>22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1540</v>
      </c>
      <c r="N56" s="47">
        <f>SUM(B56:M56)</f>
        <v>1540</v>
      </c>
    </row>
    <row r="57" spans="1:14" ht="12.75" customHeight="1">
      <c r="A57" s="70"/>
      <c r="B57" s="72">
        <f aca="true" t="shared" si="8" ref="B57:N57">SUM(B54:B56)</f>
        <v>1707759</v>
      </c>
      <c r="C57" s="72">
        <f t="shared" si="8"/>
        <v>1777065</v>
      </c>
      <c r="D57" s="72">
        <f t="shared" si="8"/>
        <v>1975810</v>
      </c>
      <c r="E57" s="72">
        <f t="shared" si="8"/>
        <v>1982327</v>
      </c>
      <c r="F57" s="72">
        <f t="shared" si="8"/>
        <v>2000884</v>
      </c>
      <c r="G57" s="72">
        <f t="shared" si="8"/>
        <v>1881557</v>
      </c>
      <c r="H57" s="72">
        <f t="shared" si="8"/>
        <v>1951091</v>
      </c>
      <c r="I57" s="72">
        <f t="shared" si="8"/>
        <v>2007165</v>
      </c>
      <c r="J57" s="72">
        <f t="shared" si="8"/>
        <v>1927046</v>
      </c>
      <c r="K57" s="72">
        <f t="shared" si="8"/>
        <v>1969028</v>
      </c>
      <c r="L57" s="72">
        <f t="shared" si="8"/>
        <v>1997877</v>
      </c>
      <c r="M57" s="72">
        <f t="shared" si="8"/>
        <v>1508205</v>
      </c>
      <c r="N57" s="72">
        <f t="shared" si="8"/>
        <v>16990860</v>
      </c>
    </row>
    <row r="58" spans="1:14" ht="12.75" customHeight="1">
      <c r="A58" s="18" t="s">
        <v>53</v>
      </c>
      <c r="B58" s="44">
        <v>484325</v>
      </c>
      <c r="C58" s="44">
        <v>540547</v>
      </c>
      <c r="D58" s="44">
        <v>551632</v>
      </c>
      <c r="E58" s="44">
        <v>544396</v>
      </c>
      <c r="F58" s="44">
        <v>505020</v>
      </c>
      <c r="G58" s="44">
        <v>495410</v>
      </c>
      <c r="H58" s="44">
        <v>510527</v>
      </c>
      <c r="I58" s="44">
        <v>512697</v>
      </c>
      <c r="J58" s="44">
        <v>515524</v>
      </c>
      <c r="K58" s="44">
        <v>515502</v>
      </c>
      <c r="L58" s="44">
        <v>519374</v>
      </c>
      <c r="M58" s="44">
        <v>424107</v>
      </c>
      <c r="N58" s="47">
        <f>+M58</f>
        <v>424107</v>
      </c>
    </row>
    <row r="59" spans="1:14" ht="12.75" customHeight="1" thickBot="1">
      <c r="A59" s="70"/>
      <c r="B59" s="73">
        <f aca="true" t="shared" si="9" ref="B59:N59">B57-B58</f>
        <v>1223434</v>
      </c>
      <c r="C59" s="73">
        <f t="shared" si="9"/>
        <v>1236518</v>
      </c>
      <c r="D59" s="73">
        <f t="shared" si="9"/>
        <v>1424178</v>
      </c>
      <c r="E59" s="73">
        <f t="shared" si="9"/>
        <v>1437931</v>
      </c>
      <c r="F59" s="73">
        <f t="shared" si="9"/>
        <v>1495864</v>
      </c>
      <c r="G59" s="73">
        <f t="shared" si="9"/>
        <v>1386147</v>
      </c>
      <c r="H59" s="73">
        <f t="shared" si="9"/>
        <v>1440564</v>
      </c>
      <c r="I59" s="73">
        <f t="shared" si="9"/>
        <v>1494468</v>
      </c>
      <c r="J59" s="73">
        <f t="shared" si="9"/>
        <v>1411522</v>
      </c>
      <c r="K59" s="73">
        <f t="shared" si="9"/>
        <v>1453526</v>
      </c>
      <c r="L59" s="73">
        <f t="shared" si="9"/>
        <v>1478503</v>
      </c>
      <c r="M59" s="73">
        <f t="shared" si="9"/>
        <v>1084098</v>
      </c>
      <c r="N59" s="73">
        <f t="shared" si="9"/>
        <v>16566753</v>
      </c>
    </row>
    <row r="60" spans="1:14" ht="12.75" customHeight="1" thickTop="1">
      <c r="A60" s="7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ht="12.75" customHeight="1">
      <c r="A61" s="18" t="s">
        <v>54</v>
      </c>
      <c r="B61" s="44">
        <f>10898+32591</f>
        <v>43489</v>
      </c>
      <c r="C61" s="44">
        <f>27178-5890</f>
        <v>21288</v>
      </c>
      <c r="D61" s="44">
        <f>28070+7216</f>
        <v>35286</v>
      </c>
      <c r="E61" s="44">
        <f>23628+2059</f>
        <v>25687</v>
      </c>
      <c r="F61" s="44">
        <f>26005+3753</f>
        <v>29758</v>
      </c>
      <c r="G61" s="44">
        <f>21865+5126</f>
        <v>26991</v>
      </c>
      <c r="H61" s="44">
        <f>27073+4795</f>
        <v>31868</v>
      </c>
      <c r="I61" s="44">
        <f>25108+3494</f>
        <v>28602</v>
      </c>
      <c r="J61" s="44">
        <f>24154+3732</f>
        <v>27886</v>
      </c>
      <c r="K61" s="44">
        <f>27398+13202</f>
        <v>40600</v>
      </c>
      <c r="L61" s="44">
        <f>27676+3252</f>
        <v>30928</v>
      </c>
      <c r="M61" s="44">
        <f>26895+1968</f>
        <v>28863</v>
      </c>
      <c r="N61" s="47">
        <f>SUM(B61:M61)</f>
        <v>371246</v>
      </c>
    </row>
    <row r="62" spans="1:14" ht="12.75" customHeight="1">
      <c r="A62" s="74" t="s">
        <v>44</v>
      </c>
      <c r="B62" s="44">
        <v>1402</v>
      </c>
      <c r="C62" s="44">
        <v>288</v>
      </c>
      <c r="D62" s="44">
        <v>480</v>
      </c>
      <c r="E62" s="44">
        <v>369</v>
      </c>
      <c r="F62" s="44">
        <v>239</v>
      </c>
      <c r="G62" s="44">
        <v>137</v>
      </c>
      <c r="H62" s="44">
        <v>321</v>
      </c>
      <c r="I62" s="44">
        <v>253</v>
      </c>
      <c r="J62" s="44">
        <v>255</v>
      </c>
      <c r="K62" s="44">
        <v>252</v>
      </c>
      <c r="L62" s="44">
        <v>495</v>
      </c>
      <c r="M62" s="44">
        <v>355</v>
      </c>
      <c r="N62" s="47">
        <f>SUM(B62:M62)</f>
        <v>4846</v>
      </c>
    </row>
    <row r="63" spans="1:14" ht="12.75" customHeight="1">
      <c r="A63" s="18" t="s">
        <v>46</v>
      </c>
      <c r="B63" s="44">
        <v>-1276</v>
      </c>
      <c r="C63" s="44">
        <v>0</v>
      </c>
      <c r="D63" s="44">
        <v>-2477</v>
      </c>
      <c r="E63" s="44">
        <v>2308</v>
      </c>
      <c r="F63" s="44">
        <v>207</v>
      </c>
      <c r="G63" s="44">
        <v>2044</v>
      </c>
      <c r="H63" s="44">
        <v>11933</v>
      </c>
      <c r="I63" s="44">
        <v>-973</v>
      </c>
      <c r="J63" s="44">
        <v>2022</v>
      </c>
      <c r="K63" s="44">
        <v>1317</v>
      </c>
      <c r="L63" s="44">
        <v>5049</v>
      </c>
      <c r="M63" s="44">
        <v>1114</v>
      </c>
      <c r="N63" s="47">
        <f>SUM(B63:M63)</f>
        <v>21268</v>
      </c>
    </row>
    <row r="64" spans="1:14" ht="12.75" customHeight="1">
      <c r="A64" s="29" t="s">
        <v>28</v>
      </c>
      <c r="B64" s="44">
        <v>1179819</v>
      </c>
      <c r="C64" s="44">
        <v>1214942</v>
      </c>
      <c r="D64" s="44">
        <v>1390889</v>
      </c>
      <c r="E64" s="44">
        <v>1409567</v>
      </c>
      <c r="F64" s="44">
        <v>1465660</v>
      </c>
      <c r="G64" s="44">
        <v>1356975</v>
      </c>
      <c r="H64" s="44">
        <v>1396442</v>
      </c>
      <c r="I64" s="44">
        <v>1466586</v>
      </c>
      <c r="J64" s="44">
        <v>1381359</v>
      </c>
      <c r="K64" s="44">
        <v>1411357</v>
      </c>
      <c r="L64" s="44">
        <v>1442031</v>
      </c>
      <c r="M64" s="44">
        <v>1057702</v>
      </c>
      <c r="N64" s="47">
        <f>SUM(B64:M64)</f>
        <v>16173329</v>
      </c>
    </row>
    <row r="65" spans="1:14" ht="12.75" customHeight="1" thickBot="1">
      <c r="A65" s="71"/>
      <c r="B65" s="73">
        <f aca="true" t="shared" si="10" ref="B65:N65">SUM(B61:B64)</f>
        <v>1223434</v>
      </c>
      <c r="C65" s="73">
        <f t="shared" si="10"/>
        <v>1236518</v>
      </c>
      <c r="D65" s="73">
        <f t="shared" si="10"/>
        <v>1424178</v>
      </c>
      <c r="E65" s="73">
        <f t="shared" si="10"/>
        <v>1437931</v>
      </c>
      <c r="F65" s="73">
        <f t="shared" si="10"/>
        <v>1495864</v>
      </c>
      <c r="G65" s="73">
        <f t="shared" si="10"/>
        <v>1386147</v>
      </c>
      <c r="H65" s="73">
        <f t="shared" si="10"/>
        <v>1440564</v>
      </c>
      <c r="I65" s="73">
        <f t="shared" si="10"/>
        <v>1494468</v>
      </c>
      <c r="J65" s="73">
        <f t="shared" si="10"/>
        <v>1411522</v>
      </c>
      <c r="K65" s="73">
        <f t="shared" si="10"/>
        <v>1453526</v>
      </c>
      <c r="L65" s="73">
        <f t="shared" si="10"/>
        <v>1478503</v>
      </c>
      <c r="M65" s="73">
        <f t="shared" si="10"/>
        <v>1088034</v>
      </c>
      <c r="N65" s="73">
        <f t="shared" si="10"/>
        <v>16570689</v>
      </c>
    </row>
    <row r="66" spans="1:14" ht="12.75" customHeight="1" thickTop="1">
      <c r="A66" s="71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 customHeight="1">
      <c r="A67" s="71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 customHeight="1">
      <c r="A68" s="65" t="s">
        <v>50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ht="12.75" customHeight="1">
      <c r="A69" s="68"/>
      <c r="B69" s="46" t="s">
        <v>1</v>
      </c>
      <c r="C69" s="46" t="s">
        <v>2</v>
      </c>
      <c r="D69" s="46" t="s">
        <v>3</v>
      </c>
      <c r="E69" s="46" t="s">
        <v>4</v>
      </c>
      <c r="F69" s="46" t="s">
        <v>5</v>
      </c>
      <c r="G69" s="46" t="s">
        <v>6</v>
      </c>
      <c r="H69" s="46" t="s">
        <v>7</v>
      </c>
      <c r="I69" s="46" t="s">
        <v>8</v>
      </c>
      <c r="J69" s="46" t="s">
        <v>9</v>
      </c>
      <c r="K69" s="46" t="s">
        <v>10</v>
      </c>
      <c r="L69" s="46" t="s">
        <v>11</v>
      </c>
      <c r="M69" s="46" t="s">
        <v>12</v>
      </c>
      <c r="N69" s="66">
        <v>2009</v>
      </c>
    </row>
    <row r="70" spans="1:14" ht="12.75" customHeight="1">
      <c r="A70" s="28" t="s">
        <v>51</v>
      </c>
      <c r="B70" s="57">
        <v>48259</v>
      </c>
      <c r="C70" s="57">
        <v>55604</v>
      </c>
      <c r="D70" s="57">
        <v>46124</v>
      </c>
      <c r="E70" s="57">
        <v>49198</v>
      </c>
      <c r="F70" s="57">
        <v>46914</v>
      </c>
      <c r="G70" s="57">
        <v>45926</v>
      </c>
      <c r="H70" s="57">
        <v>47394</v>
      </c>
      <c r="I70" s="57">
        <v>48263</v>
      </c>
      <c r="J70" s="57">
        <v>47813</v>
      </c>
      <c r="K70" s="57">
        <v>47404</v>
      </c>
      <c r="L70" s="57">
        <v>55450</v>
      </c>
      <c r="M70" s="57">
        <v>52858</v>
      </c>
      <c r="N70" s="47">
        <f>+B70</f>
        <v>48259</v>
      </c>
    </row>
    <row r="71" spans="1:14" ht="12.75" customHeight="1">
      <c r="A71" s="28" t="s">
        <v>22</v>
      </c>
      <c r="B71" s="57">
        <v>117473</v>
      </c>
      <c r="C71" s="57">
        <v>116995</v>
      </c>
      <c r="D71" s="57">
        <v>136305</v>
      </c>
      <c r="E71" s="57">
        <v>137984</v>
      </c>
      <c r="F71" s="57">
        <v>147885</v>
      </c>
      <c r="G71" s="57">
        <v>159191</v>
      </c>
      <c r="H71" s="57">
        <v>165120</v>
      </c>
      <c r="I71" s="57">
        <v>186533</v>
      </c>
      <c r="J71" s="57">
        <v>178346</v>
      </c>
      <c r="K71" s="57">
        <v>171025</v>
      </c>
      <c r="L71" s="57">
        <v>142742</v>
      </c>
      <c r="M71" s="47">
        <v>175842</v>
      </c>
      <c r="N71" s="47">
        <f>SUM(B71:M71)</f>
        <v>1835441</v>
      </c>
    </row>
    <row r="72" spans="1:14" ht="12.75" customHeight="1">
      <c r="A72" s="29" t="s">
        <v>52</v>
      </c>
      <c r="B72" s="49">
        <v>9022</v>
      </c>
      <c r="C72" s="49">
        <v>-5056</v>
      </c>
      <c r="D72" s="49">
        <v>7321</v>
      </c>
      <c r="E72" s="49">
        <v>2198</v>
      </c>
      <c r="F72" s="49">
        <v>3753</v>
      </c>
      <c r="G72" s="49">
        <v>5127</v>
      </c>
      <c r="H72" s="49">
        <v>4795</v>
      </c>
      <c r="I72" s="49">
        <v>3494</v>
      </c>
      <c r="J72" s="49">
        <v>5748</v>
      </c>
      <c r="K72" s="49">
        <v>15634</v>
      </c>
      <c r="L72" s="49">
        <v>5545</v>
      </c>
      <c r="M72" s="49">
        <v>757</v>
      </c>
      <c r="N72" s="49">
        <f>SUM(B72:M72)</f>
        <v>58338</v>
      </c>
    </row>
    <row r="73" spans="1:14" ht="12.75" customHeight="1">
      <c r="A73" s="69"/>
      <c r="B73" s="47">
        <f aca="true" t="shared" si="11" ref="B73:M73">SUM(B70:B72)</f>
        <v>174754</v>
      </c>
      <c r="C73" s="47">
        <f t="shared" si="11"/>
        <v>167543</v>
      </c>
      <c r="D73" s="47">
        <f t="shared" si="11"/>
        <v>189750</v>
      </c>
      <c r="E73" s="47">
        <f t="shared" si="11"/>
        <v>189380</v>
      </c>
      <c r="F73" s="47">
        <f t="shared" si="11"/>
        <v>198552</v>
      </c>
      <c r="G73" s="47">
        <f t="shared" si="11"/>
        <v>210244</v>
      </c>
      <c r="H73" s="47">
        <f t="shared" si="11"/>
        <v>217309</v>
      </c>
      <c r="I73" s="47">
        <f t="shared" si="11"/>
        <v>238290</v>
      </c>
      <c r="J73" s="47">
        <f t="shared" si="11"/>
        <v>231907</v>
      </c>
      <c r="K73" s="47">
        <f t="shared" si="11"/>
        <v>234063</v>
      </c>
      <c r="L73" s="47">
        <f t="shared" si="11"/>
        <v>203737</v>
      </c>
      <c r="M73" s="47">
        <f t="shared" si="11"/>
        <v>229457</v>
      </c>
      <c r="N73" s="47">
        <f>SUM(N70:N72)</f>
        <v>1942038</v>
      </c>
    </row>
    <row r="74" spans="1:14" ht="12.75" customHeight="1">
      <c r="A74" s="29" t="s">
        <v>53</v>
      </c>
      <c r="B74" s="44">
        <v>55604</v>
      </c>
      <c r="C74" s="44">
        <v>46124</v>
      </c>
      <c r="D74" s="44">
        <v>49198</v>
      </c>
      <c r="E74" s="44">
        <v>46914</v>
      </c>
      <c r="F74" s="44">
        <v>45926</v>
      </c>
      <c r="G74" s="44">
        <v>47394</v>
      </c>
      <c r="H74" s="44">
        <v>48263</v>
      </c>
      <c r="I74" s="44">
        <v>47813</v>
      </c>
      <c r="J74" s="44">
        <v>47404</v>
      </c>
      <c r="K74" s="44">
        <v>55450</v>
      </c>
      <c r="L74" s="44">
        <v>52858</v>
      </c>
      <c r="M74" s="44">
        <v>47402</v>
      </c>
      <c r="N74" s="47">
        <f>+M74</f>
        <v>47402</v>
      </c>
    </row>
    <row r="75" spans="1:14" ht="12.75" customHeight="1" thickBot="1">
      <c r="A75" s="69"/>
      <c r="B75" s="73">
        <f aca="true" t="shared" si="12" ref="B75:N75">B73-B74</f>
        <v>119150</v>
      </c>
      <c r="C75" s="73">
        <f t="shared" si="12"/>
        <v>121419</v>
      </c>
      <c r="D75" s="73">
        <f t="shared" si="12"/>
        <v>140552</v>
      </c>
      <c r="E75" s="73">
        <f t="shared" si="12"/>
        <v>142466</v>
      </c>
      <c r="F75" s="73">
        <f t="shared" si="12"/>
        <v>152626</v>
      </c>
      <c r="G75" s="73">
        <f t="shared" si="12"/>
        <v>162850</v>
      </c>
      <c r="H75" s="73">
        <f t="shared" si="12"/>
        <v>169046</v>
      </c>
      <c r="I75" s="73">
        <f t="shared" si="12"/>
        <v>190477</v>
      </c>
      <c r="J75" s="73">
        <f t="shared" si="12"/>
        <v>184503</v>
      </c>
      <c r="K75" s="73">
        <f t="shared" si="12"/>
        <v>178613</v>
      </c>
      <c r="L75" s="73">
        <f t="shared" si="12"/>
        <v>150879</v>
      </c>
      <c r="M75" s="73">
        <f t="shared" si="12"/>
        <v>182055</v>
      </c>
      <c r="N75" s="73">
        <f t="shared" si="12"/>
        <v>1894636</v>
      </c>
    </row>
    <row r="76" spans="1:14" ht="12.75" customHeight="1" thickTop="1">
      <c r="A76" s="70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1:14" ht="12.75" customHeight="1">
      <c r="A77" s="18" t="s">
        <v>54</v>
      </c>
      <c r="B77" s="44">
        <v>0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57">
        <f>SUM(B77:M77)</f>
        <v>0</v>
      </c>
    </row>
    <row r="78" spans="1:14" ht="12.75" customHeight="1">
      <c r="A78" s="74" t="s">
        <v>44</v>
      </c>
      <c r="B78" s="44">
        <v>3431</v>
      </c>
      <c r="C78" s="44">
        <v>3488</v>
      </c>
      <c r="D78" s="44">
        <v>4247</v>
      </c>
      <c r="E78" s="44">
        <v>4040</v>
      </c>
      <c r="F78" s="44">
        <v>4817</v>
      </c>
      <c r="G78" s="44">
        <v>4171</v>
      </c>
      <c r="H78" s="44">
        <v>3985</v>
      </c>
      <c r="I78" s="44">
        <v>4209</v>
      </c>
      <c r="J78" s="44">
        <v>4089</v>
      </c>
      <c r="K78" s="44">
        <v>4923</v>
      </c>
      <c r="L78" s="44">
        <v>4936</v>
      </c>
      <c r="M78" s="44">
        <v>3467</v>
      </c>
      <c r="N78" s="57">
        <f>SUM(B78:M78)</f>
        <v>49803</v>
      </c>
    </row>
    <row r="79" spans="1:14" ht="12.75" customHeight="1">
      <c r="A79" s="18" t="s">
        <v>46</v>
      </c>
      <c r="B79" s="44">
        <v>-1877</v>
      </c>
      <c r="C79" s="44">
        <v>834</v>
      </c>
      <c r="D79" s="44">
        <v>104</v>
      </c>
      <c r="E79" s="44">
        <v>139</v>
      </c>
      <c r="F79" s="44">
        <v>0</v>
      </c>
      <c r="G79" s="44">
        <v>0</v>
      </c>
      <c r="H79" s="44">
        <v>0</v>
      </c>
      <c r="I79" s="44">
        <v>0</v>
      </c>
      <c r="J79" s="44">
        <v>2016</v>
      </c>
      <c r="K79" s="44">
        <v>2433</v>
      </c>
      <c r="L79" s="44">
        <v>2294</v>
      </c>
      <c r="M79" s="44">
        <v>2725</v>
      </c>
      <c r="N79" s="57">
        <f>SUM(B79:M79)</f>
        <v>8668</v>
      </c>
    </row>
    <row r="80" spans="1:14" ht="12.75" customHeight="1">
      <c r="A80" s="18" t="s">
        <v>28</v>
      </c>
      <c r="B80" s="44">
        <v>117596</v>
      </c>
      <c r="C80" s="44">
        <v>117097</v>
      </c>
      <c r="D80" s="44">
        <v>136201</v>
      </c>
      <c r="E80" s="44">
        <v>138287</v>
      </c>
      <c r="F80" s="44">
        <v>147809</v>
      </c>
      <c r="G80" s="44">
        <v>158679</v>
      </c>
      <c r="H80" s="44">
        <v>165061</v>
      </c>
      <c r="I80" s="44">
        <v>186268</v>
      </c>
      <c r="J80" s="44">
        <v>178398</v>
      </c>
      <c r="K80" s="44">
        <v>171257</v>
      </c>
      <c r="L80" s="44">
        <v>143649</v>
      </c>
      <c r="M80" s="44">
        <v>175863</v>
      </c>
      <c r="N80" s="57">
        <f>SUM(B80:M80)</f>
        <v>1836165</v>
      </c>
    </row>
    <row r="81" spans="1:14" ht="12.75" customHeight="1" thickBot="1">
      <c r="A81" s="70"/>
      <c r="B81" s="73">
        <f aca="true" t="shared" si="13" ref="B81:G81">SUM(B77:B80)</f>
        <v>119150</v>
      </c>
      <c r="C81" s="73">
        <f t="shared" si="13"/>
        <v>121419</v>
      </c>
      <c r="D81" s="73">
        <f t="shared" si="13"/>
        <v>140552</v>
      </c>
      <c r="E81" s="73">
        <f t="shared" si="13"/>
        <v>142466</v>
      </c>
      <c r="F81" s="73">
        <f t="shared" si="13"/>
        <v>152626</v>
      </c>
      <c r="G81" s="73">
        <f t="shared" si="13"/>
        <v>162850</v>
      </c>
      <c r="H81" s="73">
        <f aca="true" t="shared" si="14" ref="H81:N81">SUM(H77:H80)</f>
        <v>169046</v>
      </c>
      <c r="I81" s="73">
        <f t="shared" si="14"/>
        <v>190477</v>
      </c>
      <c r="J81" s="73">
        <f t="shared" si="14"/>
        <v>184503</v>
      </c>
      <c r="K81" s="73">
        <f t="shared" si="14"/>
        <v>178613</v>
      </c>
      <c r="L81" s="73">
        <f t="shared" si="14"/>
        <v>150879</v>
      </c>
      <c r="M81" s="73">
        <f t="shared" si="14"/>
        <v>182055</v>
      </c>
      <c r="N81" s="73">
        <f t="shared" si="14"/>
        <v>1894636</v>
      </c>
    </row>
    <row r="82" spans="1:14" ht="12.75" customHeight="1" thickTop="1">
      <c r="A82" s="71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 customHeight="1">
      <c r="A83" s="71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 customHeight="1">
      <c r="A84" s="65" t="s">
        <v>55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 ht="12.75" customHeight="1">
      <c r="A85" s="70"/>
      <c r="B85" s="46" t="s">
        <v>1</v>
      </c>
      <c r="C85" s="46" t="s">
        <v>2</v>
      </c>
      <c r="D85" s="46" t="s">
        <v>3</v>
      </c>
      <c r="E85" s="46" t="s">
        <v>4</v>
      </c>
      <c r="F85" s="46" t="s">
        <v>5</v>
      </c>
      <c r="G85" s="46" t="s">
        <v>6</v>
      </c>
      <c r="H85" s="46" t="s">
        <v>7</v>
      </c>
      <c r="I85" s="46" t="s">
        <v>8</v>
      </c>
      <c r="J85" s="46" t="s">
        <v>9</v>
      </c>
      <c r="K85" s="46" t="s">
        <v>10</v>
      </c>
      <c r="L85" s="46" t="s">
        <v>11</v>
      </c>
      <c r="M85" s="46" t="s">
        <v>12</v>
      </c>
      <c r="N85" s="66">
        <v>2009</v>
      </c>
    </row>
    <row r="86" spans="1:14" ht="12.75" customHeight="1">
      <c r="A86" s="18" t="s">
        <v>51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57">
        <f>+B86</f>
        <v>0</v>
      </c>
    </row>
    <row r="87" spans="1:14" ht="12.75" customHeight="1">
      <c r="A87" s="18" t="s">
        <v>22</v>
      </c>
      <c r="B87" s="44">
        <v>36935.7</v>
      </c>
      <c r="C87" s="44">
        <v>39180</v>
      </c>
      <c r="D87" s="44">
        <v>39981.3</v>
      </c>
      <c r="E87" s="44">
        <v>42205.2</v>
      </c>
      <c r="F87" s="44">
        <v>52195.6</v>
      </c>
      <c r="G87" s="44">
        <v>50657.5</v>
      </c>
      <c r="H87" s="44">
        <v>50153.7</v>
      </c>
      <c r="I87" s="44">
        <v>52431.5</v>
      </c>
      <c r="J87" s="44">
        <v>52259</v>
      </c>
      <c r="K87" s="44">
        <v>28974.9</v>
      </c>
      <c r="L87" s="44">
        <v>14786.2</v>
      </c>
      <c r="M87" s="44">
        <v>38320</v>
      </c>
      <c r="N87" s="47">
        <f>SUM(B87:M87)</f>
        <v>498080.60000000003</v>
      </c>
    </row>
    <row r="88" spans="1:14" ht="12.75" customHeight="1">
      <c r="A88" s="29" t="s">
        <v>52</v>
      </c>
      <c r="B88" s="44">
        <v>98109</v>
      </c>
      <c r="C88" s="44">
        <v>98939.3</v>
      </c>
      <c r="D88" s="44">
        <v>115171.2</v>
      </c>
      <c r="E88" s="44">
        <v>105435.9</v>
      </c>
      <c r="F88" s="44">
        <v>108696.1</v>
      </c>
      <c r="G88" s="44">
        <v>100338.7</v>
      </c>
      <c r="H88" s="44">
        <v>103984.9</v>
      </c>
      <c r="I88" s="44">
        <v>109025.2</v>
      </c>
      <c r="J88" s="44">
        <v>108899</v>
      </c>
      <c r="K88" s="44">
        <v>111293.4</v>
      </c>
      <c r="L88" s="44">
        <v>109099.7</v>
      </c>
      <c r="M88" s="44">
        <v>73115</v>
      </c>
      <c r="N88" s="47">
        <f>SUM(B88:M88)</f>
        <v>1242107.4</v>
      </c>
    </row>
    <row r="89" spans="1:14" ht="12.75" customHeight="1">
      <c r="A89" s="69"/>
      <c r="B89" s="72">
        <f aca="true" t="shared" si="15" ref="B89:N89">SUM(B86:B88)</f>
        <v>135044.7</v>
      </c>
      <c r="C89" s="72">
        <f t="shared" si="15"/>
        <v>138119.3</v>
      </c>
      <c r="D89" s="72">
        <f t="shared" si="15"/>
        <v>155152.5</v>
      </c>
      <c r="E89" s="72">
        <f t="shared" si="15"/>
        <v>147641.09999999998</v>
      </c>
      <c r="F89" s="72">
        <f t="shared" si="15"/>
        <v>160891.7</v>
      </c>
      <c r="G89" s="72">
        <f t="shared" si="15"/>
        <v>150996.2</v>
      </c>
      <c r="H89" s="72">
        <f t="shared" si="15"/>
        <v>154138.59999999998</v>
      </c>
      <c r="I89" s="72">
        <f t="shared" si="15"/>
        <v>161456.7</v>
      </c>
      <c r="J89" s="72">
        <f t="shared" si="15"/>
        <v>161158</v>
      </c>
      <c r="K89" s="72">
        <f t="shared" si="15"/>
        <v>140268.3</v>
      </c>
      <c r="L89" s="72">
        <f t="shared" si="15"/>
        <v>123885.9</v>
      </c>
      <c r="M89" s="72">
        <f t="shared" si="15"/>
        <v>111435</v>
      </c>
      <c r="N89" s="72">
        <f t="shared" si="15"/>
        <v>1740188</v>
      </c>
    </row>
    <row r="90" spans="1:14" ht="12.75" customHeight="1">
      <c r="A90" s="29" t="s">
        <v>53</v>
      </c>
      <c r="B90" s="44">
        <v>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7">
        <f>+I90</f>
        <v>0</v>
      </c>
    </row>
    <row r="91" spans="1:14" ht="12.75" customHeight="1" thickBot="1">
      <c r="A91" s="69"/>
      <c r="B91" s="73">
        <f aca="true" t="shared" si="16" ref="B91:N91">B89-B90</f>
        <v>135044.7</v>
      </c>
      <c r="C91" s="73">
        <f t="shared" si="16"/>
        <v>138119.3</v>
      </c>
      <c r="D91" s="73">
        <f t="shared" si="16"/>
        <v>155152.5</v>
      </c>
      <c r="E91" s="73">
        <f t="shared" si="16"/>
        <v>147641.09999999998</v>
      </c>
      <c r="F91" s="73">
        <f t="shared" si="16"/>
        <v>160891.7</v>
      </c>
      <c r="G91" s="73">
        <f t="shared" si="16"/>
        <v>150996.2</v>
      </c>
      <c r="H91" s="73">
        <f t="shared" si="16"/>
        <v>154138.59999999998</v>
      </c>
      <c r="I91" s="73">
        <f t="shared" si="16"/>
        <v>161456.7</v>
      </c>
      <c r="J91" s="73">
        <f t="shared" si="16"/>
        <v>161158</v>
      </c>
      <c r="K91" s="73">
        <f t="shared" si="16"/>
        <v>140268.3</v>
      </c>
      <c r="L91" s="73">
        <f t="shared" si="16"/>
        <v>123885.9</v>
      </c>
      <c r="M91" s="73">
        <f t="shared" si="16"/>
        <v>111435</v>
      </c>
      <c r="N91" s="73">
        <f t="shared" si="16"/>
        <v>1740188</v>
      </c>
    </row>
    <row r="92" spans="1:14" ht="12.75" customHeight="1" thickTop="1">
      <c r="A92" s="70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 ht="12.75" customHeight="1">
      <c r="A93" s="18" t="s">
        <v>26</v>
      </c>
      <c r="B93" s="44">
        <v>0</v>
      </c>
      <c r="C93" s="44">
        <v>0</v>
      </c>
      <c r="D93" s="44">
        <v>384.5</v>
      </c>
      <c r="E93" s="44">
        <v>3432.4</v>
      </c>
      <c r="F93" s="44">
        <v>0</v>
      </c>
      <c r="G93" s="44">
        <v>0</v>
      </c>
      <c r="H93" s="44">
        <v>0</v>
      </c>
      <c r="I93" s="44">
        <v>0</v>
      </c>
      <c r="J93" s="44">
        <v>3888.3</v>
      </c>
      <c r="K93" s="44">
        <v>5131.6</v>
      </c>
      <c r="L93" s="44">
        <v>0</v>
      </c>
      <c r="M93" s="44">
        <v>0</v>
      </c>
      <c r="N93" s="57">
        <f>SUM(B93:M93)</f>
        <v>12836.800000000001</v>
      </c>
    </row>
    <row r="94" spans="1:14" ht="12.75" customHeight="1">
      <c r="A94" s="18" t="s">
        <v>54</v>
      </c>
      <c r="B94" s="44">
        <v>64554.6</v>
      </c>
      <c r="C94" s="44">
        <v>63342.2</v>
      </c>
      <c r="D94" s="44">
        <v>79794.6</v>
      </c>
      <c r="E94" s="44">
        <v>70343.3</v>
      </c>
      <c r="F94" s="44">
        <v>75595.9</v>
      </c>
      <c r="G94" s="44">
        <v>68627.3</v>
      </c>
      <c r="H94" s="44">
        <v>67838.1</v>
      </c>
      <c r="I94" s="44">
        <v>72777.4</v>
      </c>
      <c r="J94" s="44">
        <v>64440.7</v>
      </c>
      <c r="K94" s="44">
        <v>67095.2</v>
      </c>
      <c r="L94" s="44">
        <v>76960.1</v>
      </c>
      <c r="M94" s="44">
        <v>49549</v>
      </c>
      <c r="N94" s="57">
        <f>SUM(B94:M94)</f>
        <v>820918.3999999999</v>
      </c>
    </row>
    <row r="95" spans="1:14" ht="12.75" customHeight="1">
      <c r="A95" s="29" t="s">
        <v>44</v>
      </c>
      <c r="B95" s="44">
        <v>7431.9</v>
      </c>
      <c r="C95" s="44">
        <v>6106.4</v>
      </c>
      <c r="D95" s="44">
        <v>8897.9</v>
      </c>
      <c r="E95" s="44">
        <v>6198</v>
      </c>
      <c r="F95" s="44">
        <v>2363.2</v>
      </c>
      <c r="G95" s="44">
        <v>2569.8</v>
      </c>
      <c r="H95" s="44">
        <v>4008.6</v>
      </c>
      <c r="I95" s="44">
        <v>5414.7</v>
      </c>
      <c r="J95" s="44">
        <v>4085</v>
      </c>
      <c r="K95" s="44">
        <v>18679</v>
      </c>
      <c r="L95" s="44">
        <v>23104</v>
      </c>
      <c r="M95" s="44">
        <v>1199</v>
      </c>
      <c r="N95" s="57">
        <f>SUM(B95:M95)</f>
        <v>90057.5</v>
      </c>
    </row>
    <row r="96" spans="1:14" ht="12.75" customHeight="1">
      <c r="A96" s="29" t="s">
        <v>28</v>
      </c>
      <c r="B96" s="44">
        <v>63058.2</v>
      </c>
      <c r="C96" s="44">
        <v>68670.7</v>
      </c>
      <c r="D96" s="44">
        <v>66075.5</v>
      </c>
      <c r="E96" s="44">
        <v>67667.4</v>
      </c>
      <c r="F96" s="44">
        <v>82932.6</v>
      </c>
      <c r="G96" s="44">
        <v>79799.1</v>
      </c>
      <c r="H96" s="44">
        <v>82291.9</v>
      </c>
      <c r="I96" s="44">
        <v>83264.6</v>
      </c>
      <c r="J96" s="44">
        <v>88744</v>
      </c>
      <c r="K96" s="44">
        <v>49362.5</v>
      </c>
      <c r="L96" s="44">
        <v>23821.8</v>
      </c>
      <c r="M96" s="44">
        <v>60687</v>
      </c>
      <c r="N96" s="57">
        <f>SUM(B96:M96)</f>
        <v>816375.3</v>
      </c>
    </row>
    <row r="97" spans="1:14" ht="12.75" customHeight="1" thickBot="1">
      <c r="A97" s="70"/>
      <c r="B97" s="73">
        <f aca="true" t="shared" si="17" ref="B97:N97">SUM(B93:B96)</f>
        <v>135044.7</v>
      </c>
      <c r="C97" s="73">
        <f t="shared" si="17"/>
        <v>138119.3</v>
      </c>
      <c r="D97" s="73">
        <f t="shared" si="17"/>
        <v>155152.5</v>
      </c>
      <c r="E97" s="73">
        <f t="shared" si="17"/>
        <v>147641.09999999998</v>
      </c>
      <c r="F97" s="73">
        <f t="shared" si="17"/>
        <v>160891.7</v>
      </c>
      <c r="G97" s="73">
        <f t="shared" si="17"/>
        <v>150996.2</v>
      </c>
      <c r="H97" s="73">
        <f t="shared" si="17"/>
        <v>154138.6</v>
      </c>
      <c r="I97" s="73">
        <f t="shared" si="17"/>
        <v>161456.7</v>
      </c>
      <c r="J97" s="73">
        <f t="shared" si="17"/>
        <v>161158</v>
      </c>
      <c r="K97" s="73">
        <f t="shared" si="17"/>
        <v>140268.3</v>
      </c>
      <c r="L97" s="73">
        <f t="shared" si="17"/>
        <v>123885.90000000001</v>
      </c>
      <c r="M97" s="73">
        <f t="shared" si="17"/>
        <v>111435</v>
      </c>
      <c r="N97" s="73">
        <f t="shared" si="17"/>
        <v>1740188</v>
      </c>
    </row>
    <row r="98" spans="1:14" ht="12.75" customHeight="1" thickTop="1">
      <c r="A98" s="70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1:14" ht="12.75" customHeight="1">
      <c r="A99" s="70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12.75" customHeight="1">
      <c r="A100" s="65" t="s">
        <v>27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2.75" customHeight="1">
      <c r="A101" s="71"/>
      <c r="B101" s="46" t="s">
        <v>1</v>
      </c>
      <c r="C101" s="46" t="s">
        <v>2</v>
      </c>
      <c r="D101" s="46" t="s">
        <v>3</v>
      </c>
      <c r="E101" s="46" t="s">
        <v>4</v>
      </c>
      <c r="F101" s="46" t="s">
        <v>5</v>
      </c>
      <c r="G101" s="46" t="s">
        <v>6</v>
      </c>
      <c r="H101" s="46" t="s">
        <v>7</v>
      </c>
      <c r="I101" s="46" t="s">
        <v>8</v>
      </c>
      <c r="J101" s="46" t="s">
        <v>9</v>
      </c>
      <c r="K101" s="46" t="s">
        <v>10</v>
      </c>
      <c r="L101" s="46" t="s">
        <v>11</v>
      </c>
      <c r="M101" s="46" t="s">
        <v>12</v>
      </c>
      <c r="N101" s="66">
        <v>2009</v>
      </c>
    </row>
    <row r="102" spans="1:14" ht="12.75" customHeight="1">
      <c r="A102" s="18" t="s">
        <v>51</v>
      </c>
      <c r="B102" s="44">
        <v>16984521</v>
      </c>
      <c r="C102" s="44">
        <v>17200956</v>
      </c>
      <c r="D102" s="44">
        <v>17432387</v>
      </c>
      <c r="E102" s="44">
        <v>17686229</v>
      </c>
      <c r="F102" s="44">
        <v>17936523</v>
      </c>
      <c r="G102" s="44">
        <v>18186576</v>
      </c>
      <c r="H102" s="44">
        <v>18418701</v>
      </c>
      <c r="I102" s="44">
        <v>18674068</v>
      </c>
      <c r="J102" s="44">
        <v>18909727</v>
      </c>
      <c r="K102" s="44">
        <v>19117196</v>
      </c>
      <c r="L102" s="44">
        <v>19340120</v>
      </c>
      <c r="M102" s="44">
        <v>19553319</v>
      </c>
      <c r="N102" s="47">
        <f>+B102</f>
        <v>16984521</v>
      </c>
    </row>
    <row r="103" spans="1:14" ht="12.75" customHeight="1">
      <c r="A103" s="29" t="s">
        <v>52</v>
      </c>
      <c r="B103" s="44">
        <v>299321</v>
      </c>
      <c r="C103" s="44">
        <v>316249</v>
      </c>
      <c r="D103" s="44">
        <v>348057</v>
      </c>
      <c r="E103" s="44">
        <v>344402</v>
      </c>
      <c r="F103" s="44">
        <v>356877</v>
      </c>
      <c r="G103" s="44">
        <v>332155</v>
      </c>
      <c r="H103" s="44">
        <v>349157</v>
      </c>
      <c r="I103" s="44">
        <v>360830</v>
      </c>
      <c r="J103" s="44">
        <v>347117</v>
      </c>
      <c r="K103" s="44">
        <v>350623</v>
      </c>
      <c r="L103" s="44">
        <v>360693</v>
      </c>
      <c r="M103" s="44">
        <v>237421</v>
      </c>
      <c r="N103" s="47">
        <f>SUM(B103:M103)</f>
        <v>4002902</v>
      </c>
    </row>
    <row r="104" spans="1:14" ht="12.75" customHeight="1">
      <c r="A104" s="69"/>
      <c r="B104" s="72">
        <f aca="true" t="shared" si="18" ref="B104:N104">SUM(B102:B103)</f>
        <v>17283842</v>
      </c>
      <c r="C104" s="72">
        <f t="shared" si="18"/>
        <v>17517205</v>
      </c>
      <c r="D104" s="72">
        <f t="shared" si="18"/>
        <v>17780444</v>
      </c>
      <c r="E104" s="72">
        <f t="shared" si="18"/>
        <v>18030631</v>
      </c>
      <c r="F104" s="72">
        <f t="shared" si="18"/>
        <v>18293400</v>
      </c>
      <c r="G104" s="72">
        <f t="shared" si="18"/>
        <v>18518731</v>
      </c>
      <c r="H104" s="72">
        <f t="shared" si="18"/>
        <v>18767858</v>
      </c>
      <c r="I104" s="72">
        <f t="shared" si="18"/>
        <v>19034898</v>
      </c>
      <c r="J104" s="72">
        <f t="shared" si="18"/>
        <v>19256844</v>
      </c>
      <c r="K104" s="72">
        <f>SUM(K102:K103)</f>
        <v>19467819</v>
      </c>
      <c r="L104" s="72">
        <f t="shared" si="18"/>
        <v>19700813</v>
      </c>
      <c r="M104" s="72">
        <f t="shared" si="18"/>
        <v>19790740</v>
      </c>
      <c r="N104" s="72">
        <f t="shared" si="18"/>
        <v>20987423</v>
      </c>
    </row>
    <row r="105" spans="1:14" ht="12.75" customHeight="1">
      <c r="A105" s="29" t="s">
        <v>53</v>
      </c>
      <c r="B105" s="44">
        <v>17200956</v>
      </c>
      <c r="C105" s="44">
        <v>17432387</v>
      </c>
      <c r="D105" s="44">
        <v>17686229</v>
      </c>
      <c r="E105" s="44">
        <v>17936523</v>
      </c>
      <c r="F105" s="44">
        <v>18186576</v>
      </c>
      <c r="G105" s="44">
        <v>18418701</v>
      </c>
      <c r="H105" s="44">
        <v>18674068</v>
      </c>
      <c r="I105" s="44">
        <v>18909727</v>
      </c>
      <c r="J105" s="44">
        <v>19117196</v>
      </c>
      <c r="K105" s="44">
        <v>19340120</v>
      </c>
      <c r="L105" s="44">
        <v>19553319</v>
      </c>
      <c r="M105" s="44">
        <v>20803196</v>
      </c>
      <c r="N105" s="47">
        <f>+M105</f>
        <v>20803196</v>
      </c>
    </row>
    <row r="106" spans="1:14" ht="12.75" customHeight="1" thickBot="1">
      <c r="A106" s="69"/>
      <c r="B106" s="73">
        <f aca="true" t="shared" si="19" ref="B106:N106">B104-B105</f>
        <v>82886</v>
      </c>
      <c r="C106" s="73">
        <f t="shared" si="19"/>
        <v>84818</v>
      </c>
      <c r="D106" s="73">
        <f t="shared" si="19"/>
        <v>94215</v>
      </c>
      <c r="E106" s="73">
        <f t="shared" si="19"/>
        <v>94108</v>
      </c>
      <c r="F106" s="73">
        <f t="shared" si="19"/>
        <v>106824</v>
      </c>
      <c r="G106" s="73">
        <f t="shared" si="19"/>
        <v>100030</v>
      </c>
      <c r="H106" s="73">
        <f t="shared" si="19"/>
        <v>93790</v>
      </c>
      <c r="I106" s="73">
        <f t="shared" si="19"/>
        <v>125171</v>
      </c>
      <c r="J106" s="73">
        <f t="shared" si="19"/>
        <v>139648</v>
      </c>
      <c r="K106" s="73">
        <f>K104-K105</f>
        <v>127699</v>
      </c>
      <c r="L106" s="73">
        <f>L104-L105</f>
        <v>147494</v>
      </c>
      <c r="M106" s="73">
        <f t="shared" si="19"/>
        <v>-1012456</v>
      </c>
      <c r="N106" s="73">
        <f t="shared" si="19"/>
        <v>184227</v>
      </c>
    </row>
    <row r="107" spans="1:14" ht="12.75" customHeight="1" thickTop="1">
      <c r="A107" s="69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ht="12.75" customHeight="1">
      <c r="A108" s="18" t="s">
        <v>54</v>
      </c>
      <c r="B108" s="44">
        <f>68303+8913</f>
        <v>77216</v>
      </c>
      <c r="C108" s="44">
        <v>53600</v>
      </c>
      <c r="D108" s="44">
        <f>63216+30556</f>
        <v>93772</v>
      </c>
      <c r="E108" s="44">
        <f>63078+27342</f>
        <v>90420</v>
      </c>
      <c r="F108" s="44">
        <f>61388+43340</f>
        <v>104728</v>
      </c>
      <c r="G108" s="44">
        <f>69556+27435</f>
        <v>96991</v>
      </c>
      <c r="H108" s="44">
        <f>63100+17253</f>
        <v>80353</v>
      </c>
      <c r="I108" s="44">
        <f>63554+23689</f>
        <v>87243</v>
      </c>
      <c r="J108" s="44">
        <f>28186+62182</f>
        <v>90368</v>
      </c>
      <c r="K108" s="44">
        <f>62338+20257</f>
        <v>82595</v>
      </c>
      <c r="L108" s="44">
        <f>54929+45796</f>
        <v>100725</v>
      </c>
      <c r="M108" s="44">
        <f>70966+30786</f>
        <v>101752</v>
      </c>
      <c r="N108" s="52">
        <f>SUM(B108:M108)</f>
        <v>1059763</v>
      </c>
    </row>
    <row r="109" spans="1:14" ht="12.75" customHeight="1">
      <c r="A109" s="29" t="s">
        <v>28</v>
      </c>
      <c r="B109" s="44">
        <v>5670</v>
      </c>
      <c r="C109" s="44">
        <v>31218</v>
      </c>
      <c r="D109" s="44">
        <v>443</v>
      </c>
      <c r="E109" s="44">
        <v>3688</v>
      </c>
      <c r="F109" s="44">
        <v>2096</v>
      </c>
      <c r="G109" s="44">
        <v>3039</v>
      </c>
      <c r="H109" s="44">
        <v>13437</v>
      </c>
      <c r="I109" s="44">
        <v>37928</v>
      </c>
      <c r="J109" s="44">
        <v>49280</v>
      </c>
      <c r="K109" s="44">
        <v>45104</v>
      </c>
      <c r="L109" s="44">
        <v>46769</v>
      </c>
      <c r="M109" s="44">
        <v>28899</v>
      </c>
      <c r="N109" s="52">
        <f>SUM(B109:M109)</f>
        <v>267571</v>
      </c>
    </row>
    <row r="110" spans="1:14" ht="12.75" customHeight="1">
      <c r="A110" s="29" t="s">
        <v>46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-1143107</v>
      </c>
      <c r="N110" s="52">
        <f>SUM(B110:M110)</f>
        <v>-1143107</v>
      </c>
    </row>
    <row r="111" spans="1:14" ht="12.75" customHeight="1" thickBot="1">
      <c r="A111" s="70"/>
      <c r="B111" s="73">
        <f>SUM(B108:B110)</f>
        <v>82886</v>
      </c>
      <c r="C111" s="73">
        <f>SUM(C108:C110)</f>
        <v>84818</v>
      </c>
      <c r="D111" s="73">
        <f aca="true" t="shared" si="20" ref="D111:M111">SUM(D108:D110)</f>
        <v>94215</v>
      </c>
      <c r="E111" s="73">
        <f t="shared" si="20"/>
        <v>94108</v>
      </c>
      <c r="F111" s="73">
        <f t="shared" si="20"/>
        <v>106824</v>
      </c>
      <c r="G111" s="73">
        <f t="shared" si="20"/>
        <v>100030</v>
      </c>
      <c r="H111" s="73">
        <f t="shared" si="20"/>
        <v>93790</v>
      </c>
      <c r="I111" s="73">
        <f t="shared" si="20"/>
        <v>125171</v>
      </c>
      <c r="J111" s="73">
        <f t="shared" si="20"/>
        <v>139648</v>
      </c>
      <c r="K111" s="73">
        <f t="shared" si="20"/>
        <v>127699</v>
      </c>
      <c r="L111" s="73">
        <f t="shared" si="20"/>
        <v>147494</v>
      </c>
      <c r="M111" s="73">
        <f t="shared" si="20"/>
        <v>-1012456</v>
      </c>
      <c r="N111" s="73">
        <f>SUM(N108:N110)</f>
        <v>184227</v>
      </c>
    </row>
    <row r="112" spans="1:14" ht="12.75" customHeight="1" thickTop="1">
      <c r="A112" s="28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 ht="12.75" customHeight="1">
      <c r="A113" s="71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ht="12.75" customHeight="1">
      <c r="A114" s="65" t="s">
        <v>29</v>
      </c>
      <c r="B114" s="47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ht="12.75" customHeight="1">
      <c r="A115" s="68"/>
      <c r="B115" s="46" t="s">
        <v>1</v>
      </c>
      <c r="C115" s="46" t="s">
        <v>2</v>
      </c>
      <c r="D115" s="46" t="s">
        <v>3</v>
      </c>
      <c r="E115" s="46" t="s">
        <v>4</v>
      </c>
      <c r="F115" s="46" t="s">
        <v>5</v>
      </c>
      <c r="G115" s="46" t="s">
        <v>6</v>
      </c>
      <c r="H115" s="46" t="s">
        <v>7</v>
      </c>
      <c r="I115" s="46" t="s">
        <v>8</v>
      </c>
      <c r="J115" s="46" t="s">
        <v>9</v>
      </c>
      <c r="K115" s="46" t="s">
        <v>10</v>
      </c>
      <c r="L115" s="46" t="s">
        <v>11</v>
      </c>
      <c r="M115" s="46" t="s">
        <v>12</v>
      </c>
      <c r="N115" s="66">
        <v>2009</v>
      </c>
    </row>
    <row r="116" spans="1:14" ht="12.75" customHeight="1">
      <c r="A116" s="18" t="s">
        <v>51</v>
      </c>
      <c r="B116" s="44">
        <v>2562</v>
      </c>
      <c r="C116" s="44">
        <v>1719</v>
      </c>
      <c r="D116" s="44">
        <v>2351</v>
      </c>
      <c r="E116" s="44">
        <v>4099</v>
      </c>
      <c r="F116" s="44">
        <v>2883</v>
      </c>
      <c r="G116" s="44">
        <v>2622</v>
      </c>
      <c r="H116" s="44">
        <v>3522</v>
      </c>
      <c r="I116" s="44">
        <v>3740</v>
      </c>
      <c r="J116" s="44">
        <v>3598</v>
      </c>
      <c r="K116" s="44">
        <v>3607</v>
      </c>
      <c r="L116" s="44">
        <v>4016</v>
      </c>
      <c r="M116" s="44">
        <v>1744</v>
      </c>
      <c r="N116" s="47">
        <f>B116</f>
        <v>2562</v>
      </c>
    </row>
    <row r="117" spans="1:14" ht="12.75" customHeight="1">
      <c r="A117" s="29" t="s">
        <v>52</v>
      </c>
      <c r="B117" s="44">
        <v>37174</v>
      </c>
      <c r="C117" s="44">
        <v>39035</v>
      </c>
      <c r="D117" s="44">
        <v>43872</v>
      </c>
      <c r="E117" s="44">
        <v>42408</v>
      </c>
      <c r="F117" s="44">
        <v>37555</v>
      </c>
      <c r="G117" s="44">
        <v>37653</v>
      </c>
      <c r="H117" s="44">
        <v>39149</v>
      </c>
      <c r="I117" s="44">
        <v>42098</v>
      </c>
      <c r="J117" s="44">
        <v>42286</v>
      </c>
      <c r="K117" s="44">
        <v>44287</v>
      </c>
      <c r="L117" s="44">
        <v>42570</v>
      </c>
      <c r="M117" s="44">
        <v>30432</v>
      </c>
      <c r="N117" s="47">
        <f>SUM(B117:M117)</f>
        <v>478519</v>
      </c>
    </row>
    <row r="118" spans="1:14" ht="12.75" customHeight="1">
      <c r="A118" s="31" t="s">
        <v>30</v>
      </c>
      <c r="B118" s="44">
        <v>31</v>
      </c>
      <c r="C118" s="44">
        <v>22</v>
      </c>
      <c r="D118" s="44">
        <v>29</v>
      </c>
      <c r="E118" s="44">
        <v>31</v>
      </c>
      <c r="F118" s="44">
        <v>31</v>
      </c>
      <c r="G118" s="44">
        <v>46</v>
      </c>
      <c r="H118" s="44">
        <v>58</v>
      </c>
      <c r="I118" s="44">
        <v>61</v>
      </c>
      <c r="J118" s="44">
        <v>52</v>
      </c>
      <c r="K118" s="44">
        <v>0</v>
      </c>
      <c r="L118" s="44">
        <v>0</v>
      </c>
      <c r="M118" s="44">
        <v>0</v>
      </c>
      <c r="N118" s="47">
        <f>SUM(B118:M118)</f>
        <v>361</v>
      </c>
    </row>
    <row r="119" spans="1:14" ht="12.75" customHeight="1">
      <c r="A119" s="69"/>
      <c r="B119" s="72">
        <f aca="true" t="shared" si="21" ref="B119:N119">SUM(B116:B118)</f>
        <v>39767</v>
      </c>
      <c r="C119" s="72">
        <f t="shared" si="21"/>
        <v>40776</v>
      </c>
      <c r="D119" s="72">
        <f t="shared" si="21"/>
        <v>46252</v>
      </c>
      <c r="E119" s="72">
        <f t="shared" si="21"/>
        <v>46538</v>
      </c>
      <c r="F119" s="72">
        <f t="shared" si="21"/>
        <v>40469</v>
      </c>
      <c r="G119" s="72">
        <f t="shared" si="21"/>
        <v>40321</v>
      </c>
      <c r="H119" s="72">
        <f t="shared" si="21"/>
        <v>42729</v>
      </c>
      <c r="I119" s="72">
        <f t="shared" si="21"/>
        <v>45899</v>
      </c>
      <c r="J119" s="72">
        <f t="shared" si="21"/>
        <v>45936</v>
      </c>
      <c r="K119" s="72">
        <f t="shared" si="21"/>
        <v>47894</v>
      </c>
      <c r="L119" s="72">
        <f t="shared" si="21"/>
        <v>46586</v>
      </c>
      <c r="M119" s="72">
        <f t="shared" si="21"/>
        <v>32176</v>
      </c>
      <c r="N119" s="72">
        <f t="shared" si="21"/>
        <v>481442</v>
      </c>
    </row>
    <row r="120" spans="1:14" ht="12.75" customHeight="1">
      <c r="A120" s="29" t="s">
        <v>53</v>
      </c>
      <c r="B120" s="44">
        <v>1719</v>
      </c>
      <c r="C120" s="44">
        <v>2351</v>
      </c>
      <c r="D120" s="44">
        <v>4099</v>
      </c>
      <c r="E120" s="44">
        <v>2883</v>
      </c>
      <c r="F120" s="44">
        <v>2622</v>
      </c>
      <c r="G120" s="44">
        <v>3522</v>
      </c>
      <c r="H120" s="44">
        <v>3740</v>
      </c>
      <c r="I120" s="44">
        <v>3598</v>
      </c>
      <c r="J120" s="44">
        <v>3607</v>
      </c>
      <c r="K120" s="44">
        <v>4016</v>
      </c>
      <c r="L120" s="44">
        <v>1744</v>
      </c>
      <c r="M120" s="44">
        <v>1458</v>
      </c>
      <c r="N120" s="47">
        <f>+M120</f>
        <v>1458</v>
      </c>
    </row>
    <row r="121" spans="1:14" ht="12.75" customHeight="1" thickBot="1">
      <c r="A121" s="69"/>
      <c r="B121" s="73">
        <f aca="true" t="shared" si="22" ref="B121:N121">B119-B120</f>
        <v>38048</v>
      </c>
      <c r="C121" s="73">
        <f t="shared" si="22"/>
        <v>38425</v>
      </c>
      <c r="D121" s="73">
        <f t="shared" si="22"/>
        <v>42153</v>
      </c>
      <c r="E121" s="73">
        <f t="shared" si="22"/>
        <v>43655</v>
      </c>
      <c r="F121" s="73">
        <f t="shared" si="22"/>
        <v>37847</v>
      </c>
      <c r="G121" s="73">
        <f t="shared" si="22"/>
        <v>36799</v>
      </c>
      <c r="H121" s="73">
        <f t="shared" si="22"/>
        <v>38989</v>
      </c>
      <c r="I121" s="73">
        <f t="shared" si="22"/>
        <v>42301</v>
      </c>
      <c r="J121" s="73">
        <f t="shared" si="22"/>
        <v>42329</v>
      </c>
      <c r="K121" s="73">
        <f t="shared" si="22"/>
        <v>43878</v>
      </c>
      <c r="L121" s="73">
        <f t="shared" si="22"/>
        <v>44842</v>
      </c>
      <c r="M121" s="73">
        <f t="shared" si="22"/>
        <v>30718</v>
      </c>
      <c r="N121" s="73">
        <f t="shared" si="22"/>
        <v>479984</v>
      </c>
    </row>
    <row r="122" spans="1:14" ht="12.75" customHeight="1" thickTop="1">
      <c r="A122" s="70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1:14" ht="12.75" customHeight="1">
      <c r="A123" s="29" t="s">
        <v>44</v>
      </c>
      <c r="B123" s="44">
        <v>341</v>
      </c>
      <c r="C123" s="44">
        <v>298</v>
      </c>
      <c r="D123" s="44">
        <v>348</v>
      </c>
      <c r="E123" s="44">
        <v>266</v>
      </c>
      <c r="F123" s="44">
        <v>272</v>
      </c>
      <c r="G123" s="44">
        <v>321</v>
      </c>
      <c r="H123" s="44">
        <v>380</v>
      </c>
      <c r="I123" s="44">
        <v>436</v>
      </c>
      <c r="J123" s="44">
        <v>757</v>
      </c>
      <c r="K123" s="44">
        <v>386</v>
      </c>
      <c r="L123" s="44">
        <v>260</v>
      </c>
      <c r="M123" s="44">
        <v>319</v>
      </c>
      <c r="N123" s="52">
        <f>SUM(B123:M123)</f>
        <v>4384</v>
      </c>
    </row>
    <row r="124" spans="1:14" ht="12.75" customHeight="1">
      <c r="A124" s="18" t="s">
        <v>46</v>
      </c>
      <c r="B124" s="44">
        <v>0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2077</v>
      </c>
      <c r="M124" s="44">
        <v>0</v>
      </c>
      <c r="N124" s="47">
        <f>SUM(B124:M124)</f>
        <v>2077</v>
      </c>
    </row>
    <row r="125" spans="1:14" ht="12.75" customHeight="1">
      <c r="A125" s="29" t="s">
        <v>28</v>
      </c>
      <c r="B125" s="44">
        <v>37707</v>
      </c>
      <c r="C125" s="44">
        <v>38127</v>
      </c>
      <c r="D125" s="44">
        <v>41805</v>
      </c>
      <c r="E125" s="44">
        <v>43389</v>
      </c>
      <c r="F125" s="44">
        <v>37575</v>
      </c>
      <c r="G125" s="44">
        <v>36478</v>
      </c>
      <c r="H125" s="44">
        <v>38609</v>
      </c>
      <c r="I125" s="44">
        <v>41865</v>
      </c>
      <c r="J125" s="44">
        <v>41572</v>
      </c>
      <c r="K125" s="44">
        <v>43492</v>
      </c>
      <c r="L125" s="44">
        <v>42505</v>
      </c>
      <c r="M125" s="44">
        <v>30399</v>
      </c>
      <c r="N125" s="47">
        <f>SUM(B125:M125)</f>
        <v>473523</v>
      </c>
    </row>
    <row r="126" spans="1:14" ht="12.75" customHeight="1" thickBot="1">
      <c r="A126" s="69"/>
      <c r="B126" s="73">
        <f aca="true" t="shared" si="23" ref="B126:N126">SUM(B123:B125)</f>
        <v>38048</v>
      </c>
      <c r="C126" s="73">
        <f t="shared" si="23"/>
        <v>38425</v>
      </c>
      <c r="D126" s="73">
        <f t="shared" si="23"/>
        <v>42153</v>
      </c>
      <c r="E126" s="73">
        <f t="shared" si="23"/>
        <v>43655</v>
      </c>
      <c r="F126" s="73">
        <f t="shared" si="23"/>
        <v>37847</v>
      </c>
      <c r="G126" s="73">
        <f t="shared" si="23"/>
        <v>36799</v>
      </c>
      <c r="H126" s="73">
        <f t="shared" si="23"/>
        <v>38989</v>
      </c>
      <c r="I126" s="73">
        <f t="shared" si="23"/>
        <v>42301</v>
      </c>
      <c r="J126" s="73">
        <f t="shared" si="23"/>
        <v>42329</v>
      </c>
      <c r="K126" s="73">
        <f t="shared" si="23"/>
        <v>43878</v>
      </c>
      <c r="L126" s="73">
        <f t="shared" si="23"/>
        <v>44842</v>
      </c>
      <c r="M126" s="73">
        <f t="shared" si="23"/>
        <v>30718</v>
      </c>
      <c r="N126" s="73">
        <f t="shared" si="23"/>
        <v>479984</v>
      </c>
    </row>
    <row r="127" spans="1:14" ht="12.75" customHeight="1" thickTop="1">
      <c r="A127" s="71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ht="12.75" customHeight="1">
      <c r="A128" s="71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2:14" ht="12.75" customHeight="1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2:14" ht="12.75" customHeight="1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2:14" ht="12.75" customHeight="1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2:14" ht="12.75" customHeight="1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2:14" ht="12.75" customHeight="1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2:14" ht="12.75" customHeight="1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2:14" ht="12.75" customHeight="1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2:14" ht="12.75" customHeight="1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2:14" ht="12.75" customHeight="1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2:14" ht="12.75" customHeight="1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2:14" ht="12.75" customHeight="1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2:14" ht="12.75" customHeight="1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2:14" ht="12.75" customHeight="1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2:14" ht="12.75" customHeight="1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2:14" ht="12.75" customHeight="1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2:14" ht="12.75" customHeight="1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2:14" ht="12.75" customHeight="1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2:14" ht="12.75" customHeight="1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2:14" ht="12.75" customHeight="1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2:14" ht="12.75" customHeight="1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2:14" ht="12.75" customHeight="1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2:14" ht="12.75" customHeight="1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2:14" ht="12.75" customHeight="1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2:14" ht="12.75" customHeight="1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2:14" ht="12.75" customHeight="1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2:14" ht="12.75" customHeight="1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2:14" ht="12.75" customHeight="1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2:14" ht="12.75" customHeight="1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2:14" ht="12.75" customHeight="1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2:14" ht="12.75" customHeight="1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2:14" ht="12.75" customHeight="1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2:14" ht="12.75" customHeight="1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2:14" ht="12.75" customHeight="1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2:14" ht="12.75" customHeight="1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2:14" ht="12.75" customHeight="1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2:14" ht="12.75" customHeight="1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2:14" ht="12.75" customHeight="1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2:14" ht="12.75" customHeight="1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spans="2:14" ht="12.75" customHeight="1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2:14" ht="12.75" customHeight="1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2:14" ht="12.75" customHeight="1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2:14" ht="12.75" customHeight="1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2:14" ht="12.75" customHeight="1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2:14" ht="12.75" customHeight="1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2:14" ht="12.75" customHeight="1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2:14" ht="12.75" customHeight="1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2:14" ht="12.75" customHeight="1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2:14" ht="12.75" customHeight="1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2:14" ht="12.75" customHeight="1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</row>
    <row r="178" spans="2:14" ht="12.75" customHeight="1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2:14" ht="12.75" customHeight="1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</row>
    <row r="180" spans="2:14" ht="12.75" customHeight="1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</row>
    <row r="181" spans="2:14" ht="12.75" customHeight="1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</row>
    <row r="182" spans="2:14" ht="12.75" customHeight="1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</row>
  </sheetData>
  <conditionalFormatting sqref="N14:N21 P27:IV34 O29:O30 O33:O34 P14:IV23 O16:O18 B22:O23 B14:M20 B27:N35">
    <cfRule type="cellIs" priority="1" dxfId="0" operator="equal" stopIfTrue="1">
      <formula>"OMIT"</formula>
    </cfRule>
  </conditionalFormatting>
  <printOptions gridLines="1"/>
  <pageMargins left="0.35" right="0.24" top="1" bottom="1" header="0.5" footer="0.5"/>
  <pageSetup firstPageNumber="5" useFirstPageNumber="1" horizontalDpi="600" verticalDpi="600" orientation="landscape" paperSize="5" scale="84" r:id="rId1"/>
  <headerFooter alignWithMargins="0">
    <oddFooter>&amp;L&amp;D&amp;R&amp;P</oddFooter>
  </headerFooter>
  <rowBreaks count="3" manualBreakCount="3">
    <brk id="35" max="255" man="1"/>
    <brk id="67" max="255" man="1"/>
    <brk id="111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M17" sqref="M17"/>
    </sheetView>
  </sheetViews>
  <sheetFormatPr defaultColWidth="14.421875" defaultRowHeight="12.75"/>
  <cols>
    <col min="1" max="1" width="19.7109375" style="83" customWidth="1"/>
    <col min="2" max="13" width="11.7109375" style="19" customWidth="1"/>
    <col min="14" max="14" width="13.00390625" style="83" customWidth="1"/>
    <col min="15" max="20" width="14.421875" style="83" customWidth="1"/>
    <col min="21" max="16384" width="14.421875" style="83" customWidth="1"/>
  </cols>
  <sheetData>
    <row r="1" spans="1:14" ht="12.75" customHeight="1">
      <c r="A1" s="36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ht="12.75" customHeight="1">
      <c r="A2" s="1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14" ht="12.75" customHeight="1">
      <c r="A3" s="35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  <c r="N3" s="8"/>
    </row>
    <row r="4" spans="1:14" ht="12.75" customHeight="1">
      <c r="A4" s="9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25</v>
      </c>
      <c r="J4" s="7" t="s">
        <v>9</v>
      </c>
      <c r="K4" s="7" t="s">
        <v>10</v>
      </c>
      <c r="L4" s="7" t="s">
        <v>11</v>
      </c>
      <c r="M4" s="7" t="s">
        <v>12</v>
      </c>
      <c r="N4" s="14">
        <v>2009</v>
      </c>
    </row>
    <row r="5" spans="1:14" ht="12.75" customHeight="1">
      <c r="A5" s="15" t="s">
        <v>51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8">
        <f>+B5</f>
        <v>0</v>
      </c>
    </row>
    <row r="6" spans="1:14" ht="12.75" customHeight="1">
      <c r="A6" s="27" t="s">
        <v>57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8">
        <f>SUM(B6:M6)</f>
        <v>0</v>
      </c>
    </row>
    <row r="7" spans="1:14" ht="12.75" customHeight="1">
      <c r="A7" s="15" t="s">
        <v>22</v>
      </c>
      <c r="B7" s="49">
        <v>1726</v>
      </c>
      <c r="C7" s="49">
        <v>673</v>
      </c>
      <c r="D7" s="49">
        <v>4564</v>
      </c>
      <c r="E7" s="49">
        <v>3094</v>
      </c>
      <c r="F7" s="49">
        <v>1747</v>
      </c>
      <c r="G7" s="49">
        <v>2534</v>
      </c>
      <c r="H7" s="49">
        <v>3548</v>
      </c>
      <c r="I7" s="49">
        <v>3218</v>
      </c>
      <c r="J7" s="49">
        <v>3218</v>
      </c>
      <c r="K7" s="49">
        <v>4653</v>
      </c>
      <c r="L7" s="49">
        <v>2721</v>
      </c>
      <c r="M7" s="49">
        <v>4006</v>
      </c>
      <c r="N7" s="48">
        <f>SUM(B7:M7)</f>
        <v>35702</v>
      </c>
    </row>
    <row r="8" spans="1:14" ht="12.75" customHeight="1">
      <c r="A8" s="24"/>
      <c r="B8" s="52">
        <f aca="true" t="shared" si="0" ref="B8:N8">SUM(B5:B7)</f>
        <v>1726</v>
      </c>
      <c r="C8" s="52">
        <f t="shared" si="0"/>
        <v>673</v>
      </c>
      <c r="D8" s="52">
        <f t="shared" si="0"/>
        <v>4564</v>
      </c>
      <c r="E8" s="52">
        <f t="shared" si="0"/>
        <v>3094</v>
      </c>
      <c r="F8" s="52">
        <f t="shared" si="0"/>
        <v>1747</v>
      </c>
      <c r="G8" s="52">
        <f t="shared" si="0"/>
        <v>2534</v>
      </c>
      <c r="H8" s="52">
        <f t="shared" si="0"/>
        <v>3548</v>
      </c>
      <c r="I8" s="52">
        <f t="shared" si="0"/>
        <v>3218</v>
      </c>
      <c r="J8" s="52">
        <f t="shared" si="0"/>
        <v>3218</v>
      </c>
      <c r="K8" s="52">
        <f t="shared" si="0"/>
        <v>4653</v>
      </c>
      <c r="L8" s="52">
        <f t="shared" si="0"/>
        <v>2721</v>
      </c>
      <c r="M8" s="52">
        <f t="shared" si="0"/>
        <v>4006</v>
      </c>
      <c r="N8" s="72">
        <f t="shared" si="0"/>
        <v>35702</v>
      </c>
    </row>
    <row r="9" spans="1:14" ht="12.75" customHeight="1">
      <c r="A9" s="15" t="s">
        <v>53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50">
        <f>+H9</f>
        <v>0</v>
      </c>
    </row>
    <row r="10" spans="1:14" ht="12.75" customHeight="1" thickBot="1">
      <c r="A10" s="24"/>
      <c r="B10" s="51">
        <f aca="true" t="shared" si="1" ref="B10:N10">+B8-B9</f>
        <v>1726</v>
      </c>
      <c r="C10" s="51">
        <f t="shared" si="1"/>
        <v>673</v>
      </c>
      <c r="D10" s="51">
        <f t="shared" si="1"/>
        <v>4564</v>
      </c>
      <c r="E10" s="51">
        <f t="shared" si="1"/>
        <v>3094</v>
      </c>
      <c r="F10" s="51">
        <f t="shared" si="1"/>
        <v>1747</v>
      </c>
      <c r="G10" s="51">
        <f t="shared" si="1"/>
        <v>2534</v>
      </c>
      <c r="H10" s="51">
        <f t="shared" si="1"/>
        <v>3548</v>
      </c>
      <c r="I10" s="51">
        <f t="shared" si="1"/>
        <v>3218</v>
      </c>
      <c r="J10" s="51">
        <f t="shared" si="1"/>
        <v>3218</v>
      </c>
      <c r="K10" s="51">
        <f t="shared" si="1"/>
        <v>4653</v>
      </c>
      <c r="L10" s="51">
        <f t="shared" si="1"/>
        <v>2721</v>
      </c>
      <c r="M10" s="51">
        <f t="shared" si="1"/>
        <v>4006</v>
      </c>
      <c r="N10" s="51">
        <f t="shared" si="1"/>
        <v>35702</v>
      </c>
    </row>
    <row r="11" spans="1:14" ht="12.75" customHeight="1" thickTop="1">
      <c r="A11" s="24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 ht="12.75" customHeight="1">
      <c r="A12" s="24" t="s">
        <v>44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48">
        <f>SUM(B12:M12)</f>
        <v>0</v>
      </c>
    </row>
    <row r="13" spans="1:14" ht="12.75" customHeight="1">
      <c r="A13" s="24" t="s">
        <v>54</v>
      </c>
      <c r="B13" s="52">
        <v>1726</v>
      </c>
      <c r="C13" s="52">
        <v>673</v>
      </c>
      <c r="D13" s="52">
        <v>4564</v>
      </c>
      <c r="E13" s="52">
        <v>3094</v>
      </c>
      <c r="F13" s="52">
        <v>1747</v>
      </c>
      <c r="G13" s="52">
        <v>2534</v>
      </c>
      <c r="H13" s="52">
        <v>3548</v>
      </c>
      <c r="I13" s="52">
        <v>3218</v>
      </c>
      <c r="J13" s="52">
        <v>3218</v>
      </c>
      <c r="K13" s="52">
        <v>4653</v>
      </c>
      <c r="L13" s="52">
        <v>2721</v>
      </c>
      <c r="M13" s="52">
        <v>4006</v>
      </c>
      <c r="N13" s="48">
        <f>SUM(B13:M13)</f>
        <v>35702</v>
      </c>
    </row>
    <row r="14" spans="1:14" ht="12.75" customHeight="1">
      <c r="A14" s="15" t="s">
        <v>46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f>SUM(B14:M14)</f>
        <v>0</v>
      </c>
    </row>
    <row r="15" spans="1:14" ht="12.75" customHeight="1">
      <c r="A15" s="77" t="s">
        <v>28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8">
        <f>SUM(B15:M15)</f>
        <v>0</v>
      </c>
    </row>
    <row r="16" spans="1:14" ht="12.75" customHeight="1" thickBot="1">
      <c r="A16" s="34"/>
      <c r="B16" s="51">
        <f aca="true" t="shared" si="2" ref="B16:N16">SUM(B12:B15)</f>
        <v>1726</v>
      </c>
      <c r="C16" s="51">
        <f t="shared" si="2"/>
        <v>673</v>
      </c>
      <c r="D16" s="51">
        <f t="shared" si="2"/>
        <v>4564</v>
      </c>
      <c r="E16" s="51">
        <f t="shared" si="2"/>
        <v>3094</v>
      </c>
      <c r="F16" s="51">
        <f t="shared" si="2"/>
        <v>1747</v>
      </c>
      <c r="G16" s="51">
        <f t="shared" si="2"/>
        <v>2534</v>
      </c>
      <c r="H16" s="51">
        <f t="shared" si="2"/>
        <v>3548</v>
      </c>
      <c r="I16" s="51">
        <f t="shared" si="2"/>
        <v>3218</v>
      </c>
      <c r="J16" s="51">
        <f t="shared" si="2"/>
        <v>3218</v>
      </c>
      <c r="K16" s="51">
        <f t="shared" si="2"/>
        <v>4653</v>
      </c>
      <c r="L16" s="51">
        <f t="shared" si="2"/>
        <v>2721</v>
      </c>
      <c r="M16" s="51">
        <f t="shared" si="2"/>
        <v>4006</v>
      </c>
      <c r="N16" s="73">
        <f t="shared" si="2"/>
        <v>35702</v>
      </c>
    </row>
    <row r="17" spans="1:14" ht="12.75" customHeight="1" thickTop="1">
      <c r="A17" s="10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5"/>
    </row>
    <row r="18" spans="1:14" ht="12.75" customHeight="1">
      <c r="A18" s="10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5"/>
    </row>
    <row r="19" spans="1:14" ht="12.75" customHeight="1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5"/>
    </row>
    <row r="20" spans="1:14" ht="12.75" customHeight="1">
      <c r="A20" s="26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5"/>
    </row>
  </sheetData>
  <printOptions gridLines="1"/>
  <pageMargins left="0.33" right="0.31" top="1" bottom="1" header="0.5" footer="0.5"/>
  <pageSetup firstPageNumber="30" useFirstPageNumber="1" horizontalDpi="600" verticalDpi="600" orientation="landscape" paperSize="5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3"/>
  <sheetViews>
    <sheetView workbookViewId="0" topLeftCell="A1">
      <selection activeCell="M84" sqref="M84"/>
    </sheetView>
  </sheetViews>
  <sheetFormatPr defaultColWidth="14.421875" defaultRowHeight="12.75"/>
  <cols>
    <col min="1" max="1" width="19.7109375" style="20" customWidth="1"/>
    <col min="2" max="13" width="11.7109375" style="19" customWidth="1"/>
    <col min="14" max="14" width="13.00390625" style="20" customWidth="1"/>
    <col min="15" max="20" width="14.421875" style="20" customWidth="1"/>
    <col min="21" max="16384" width="14.421875" style="20" customWidth="1"/>
  </cols>
  <sheetData>
    <row r="1" spans="1:14" s="21" customFormat="1" ht="12.75" customHeight="1">
      <c r="A1" s="36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s="21" customFormat="1" ht="12.75" customHeight="1">
      <c r="A2" s="1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14" s="21" customFormat="1" ht="12.75" customHeight="1">
      <c r="A3" s="3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14" s="21" customFormat="1" ht="12.75" customHeight="1">
      <c r="A4" s="1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4">
        <v>2009</v>
      </c>
    </row>
    <row r="5" spans="1:15" s="19" customFormat="1" ht="12.75" customHeight="1">
      <c r="A5" s="15" t="s">
        <v>13</v>
      </c>
      <c r="B5" s="75">
        <v>9122594</v>
      </c>
      <c r="C5" s="75">
        <v>5929998</v>
      </c>
      <c r="D5" s="75">
        <v>8504307</v>
      </c>
      <c r="E5" s="75">
        <v>3121015</v>
      </c>
      <c r="F5" s="75">
        <v>8576698</v>
      </c>
      <c r="G5" s="75">
        <v>5488741</v>
      </c>
      <c r="H5" s="75">
        <v>6631057</v>
      </c>
      <c r="I5" s="75">
        <v>7971394</v>
      </c>
      <c r="J5" s="75">
        <v>9397962</v>
      </c>
      <c r="K5" s="75">
        <v>8340405</v>
      </c>
      <c r="L5" s="75">
        <v>8244080</v>
      </c>
      <c r="M5" s="75">
        <v>8348779</v>
      </c>
      <c r="N5" s="75">
        <f>SUM(B5:M5)</f>
        <v>89677030</v>
      </c>
      <c r="O5" s="38"/>
    </row>
    <row r="6" spans="1:14" s="19" customFormat="1" ht="12.75" customHeight="1">
      <c r="A6" s="15" t="s">
        <v>14</v>
      </c>
      <c r="B6" s="16">
        <v>0.108</v>
      </c>
      <c r="C6" s="16">
        <v>0.102</v>
      </c>
      <c r="D6" s="16">
        <v>0.1056</v>
      </c>
      <c r="E6" s="16">
        <v>0.0954</v>
      </c>
      <c r="F6" s="16">
        <v>0.1158</v>
      </c>
      <c r="G6" s="16">
        <v>0.1096</v>
      </c>
      <c r="H6" s="16">
        <v>0.1105</v>
      </c>
      <c r="I6" s="16">
        <v>0.1012</v>
      </c>
      <c r="J6" s="16">
        <v>0.1061</v>
      </c>
      <c r="K6" s="16">
        <v>0.0982</v>
      </c>
      <c r="L6" s="16">
        <v>0.106</v>
      </c>
      <c r="M6" s="16">
        <v>0.1103</v>
      </c>
      <c r="N6" s="16">
        <f>(((B5*B6/100)+(C5*C6/100)+(D5*D6/100)+(E5*E6/100)+(F5*F6/100)+(G5*G6/100)+(H5*H6/100)+(I5*I6/100)+(J5*J6/100)+(K5*K6/100)+(L5*L6/100)+(M5*M6/100))/N5)*100</f>
        <v>0.10628115643883389</v>
      </c>
    </row>
    <row r="7" spans="1:14" s="19" customFormat="1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s="19" customFormat="1" ht="12.75" customHeight="1">
      <c r="A8" s="15" t="s">
        <v>15</v>
      </c>
      <c r="B8" s="75">
        <v>8978836</v>
      </c>
      <c r="C8" s="75">
        <v>6658604</v>
      </c>
      <c r="D8" s="75">
        <v>7355393</v>
      </c>
      <c r="E8" s="75">
        <v>2681947</v>
      </c>
      <c r="F8" s="75">
        <v>9124059</v>
      </c>
      <c r="G8" s="75">
        <v>6565827</v>
      </c>
      <c r="H8" s="75">
        <v>7846643</v>
      </c>
      <c r="I8" s="75">
        <v>7976101</v>
      </c>
      <c r="J8" s="75">
        <v>9169386</v>
      </c>
      <c r="K8" s="75">
        <v>8045163</v>
      </c>
      <c r="L8" s="75">
        <v>8172809</v>
      </c>
      <c r="M8" s="75">
        <v>7262051</v>
      </c>
      <c r="N8" s="75">
        <f>SUM(B8:M8)</f>
        <v>89836819</v>
      </c>
      <c r="O8" s="38"/>
    </row>
    <row r="9" spans="1:14" s="19" customFormat="1" ht="12.75" customHeight="1">
      <c r="A9" s="15" t="s">
        <v>16</v>
      </c>
      <c r="B9" s="16">
        <v>0.1082</v>
      </c>
      <c r="C9" s="16">
        <v>0.1038</v>
      </c>
      <c r="D9" s="16">
        <v>0.1074</v>
      </c>
      <c r="E9" s="16">
        <v>0.0985</v>
      </c>
      <c r="F9" s="16">
        <v>0.1117</v>
      </c>
      <c r="G9" s="16">
        <v>0.1079</v>
      </c>
      <c r="H9" s="16">
        <v>0.1096</v>
      </c>
      <c r="I9" s="16">
        <v>0.1009</v>
      </c>
      <c r="J9" s="16">
        <v>0.1044</v>
      </c>
      <c r="K9" s="16">
        <v>0.1009</v>
      </c>
      <c r="L9" s="16">
        <v>0.103</v>
      </c>
      <c r="M9" s="16">
        <v>0.1097</v>
      </c>
      <c r="N9" s="16">
        <f>(((B8*B9/100)+(C8*C9/100)+(D8*D9/100)+(E8*E9/100)+(F8*F9/100)+(G8*G9/100)+(H8*H9/100)+(I8*I9/100)+(J8*J9/100)+(K8*K9/100)+(L8*L9/100)+(M8*M9/100))/N8)*100</f>
        <v>0.10593309289145687</v>
      </c>
    </row>
    <row r="10" spans="1:14" s="19" customFormat="1" ht="12.75" customHeight="1">
      <c r="A10" s="1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256" s="19" customFormat="1" ht="12.75" customHeight="1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12.75" customHeight="1">
      <c r="A12" s="65" t="s">
        <v>47</v>
      </c>
      <c r="B12" s="7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12.75" customHeight="1">
      <c r="A13" s="15"/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7" t="s">
        <v>10</v>
      </c>
      <c r="L13" s="7" t="s">
        <v>11</v>
      </c>
      <c r="M13" s="7" t="s">
        <v>12</v>
      </c>
      <c r="N13" s="14">
        <v>2009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15" s="19" customFormat="1" ht="12.75" customHeight="1">
      <c r="A14" s="15" t="s">
        <v>18</v>
      </c>
      <c r="B14" s="47">
        <v>186414</v>
      </c>
      <c r="C14" s="47">
        <v>158498</v>
      </c>
      <c r="D14" s="47">
        <v>165460</v>
      </c>
      <c r="E14" s="47">
        <v>119648</v>
      </c>
      <c r="F14" s="47">
        <v>122380</v>
      </c>
      <c r="G14" s="47">
        <v>131071</v>
      </c>
      <c r="H14" s="47">
        <v>139437</v>
      </c>
      <c r="I14" s="47">
        <v>136595</v>
      </c>
      <c r="J14" s="47">
        <v>146358</v>
      </c>
      <c r="K14" s="47">
        <v>162272</v>
      </c>
      <c r="L14" s="47">
        <v>130906</v>
      </c>
      <c r="M14" s="47">
        <v>155293</v>
      </c>
      <c r="N14" s="59">
        <f>SUM(B14:M14)</f>
        <v>1754332</v>
      </c>
      <c r="O14" s="38"/>
    </row>
    <row r="15" spans="1:15" s="19" customFormat="1" ht="12.75" customHeight="1">
      <c r="A15" s="15" t="s">
        <v>19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59">
        <f>SUM(B15:M15)</f>
        <v>0</v>
      </c>
      <c r="O15" s="38"/>
    </row>
    <row r="16" spans="1:14" s="19" customFormat="1" ht="12.75" customHeight="1" thickBot="1">
      <c r="A16" s="15"/>
      <c r="B16" s="41">
        <f aca="true" t="shared" si="0" ref="B16:N16">SUM(B14:B15)</f>
        <v>186414</v>
      </c>
      <c r="C16" s="41">
        <f t="shared" si="0"/>
        <v>158498</v>
      </c>
      <c r="D16" s="41">
        <f t="shared" si="0"/>
        <v>165460</v>
      </c>
      <c r="E16" s="41">
        <f t="shared" si="0"/>
        <v>119648</v>
      </c>
      <c r="F16" s="41">
        <f t="shared" si="0"/>
        <v>122380</v>
      </c>
      <c r="G16" s="41">
        <f t="shared" si="0"/>
        <v>131071</v>
      </c>
      <c r="H16" s="41">
        <f t="shared" si="0"/>
        <v>139437</v>
      </c>
      <c r="I16" s="41">
        <f t="shared" si="0"/>
        <v>136595</v>
      </c>
      <c r="J16" s="41">
        <f t="shared" si="0"/>
        <v>146358</v>
      </c>
      <c r="K16" s="41">
        <f t="shared" si="0"/>
        <v>162272</v>
      </c>
      <c r="L16" s="41">
        <f t="shared" si="0"/>
        <v>130906</v>
      </c>
      <c r="M16" s="41">
        <f t="shared" si="0"/>
        <v>155293</v>
      </c>
      <c r="N16" s="41">
        <f t="shared" si="0"/>
        <v>1754332</v>
      </c>
    </row>
    <row r="17" spans="1:14" s="19" customFormat="1" ht="12.75" customHeight="1" thickTop="1">
      <c r="A17" s="15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5" s="19" customFormat="1" ht="12.75" customHeight="1">
      <c r="A18" s="15" t="s">
        <v>45</v>
      </c>
      <c r="B18" s="47">
        <v>103964</v>
      </c>
      <c r="C18" s="47">
        <v>98224</v>
      </c>
      <c r="D18" s="47">
        <v>110328</v>
      </c>
      <c r="E18" s="47">
        <v>75965</v>
      </c>
      <c r="F18" s="47">
        <v>73513</v>
      </c>
      <c r="G18" s="47">
        <v>97063</v>
      </c>
      <c r="H18" s="47">
        <v>115876</v>
      </c>
      <c r="I18" s="47">
        <v>111392</v>
      </c>
      <c r="J18" s="47">
        <v>124481</v>
      </c>
      <c r="K18" s="47">
        <v>123543</v>
      </c>
      <c r="L18" s="47">
        <v>108630</v>
      </c>
      <c r="M18" s="47">
        <v>126153</v>
      </c>
      <c r="N18" s="59">
        <f>SUM(B18:M18)</f>
        <v>1269132</v>
      </c>
      <c r="O18" s="38"/>
    </row>
    <row r="19" spans="1:15" s="19" customFormat="1" ht="12.75" customHeight="1">
      <c r="A19" s="15" t="s">
        <v>20</v>
      </c>
      <c r="B19" s="47">
        <v>82450</v>
      </c>
      <c r="C19" s="47">
        <v>60274</v>
      </c>
      <c r="D19" s="47">
        <v>55132</v>
      </c>
      <c r="E19" s="47">
        <v>43683</v>
      </c>
      <c r="F19" s="47">
        <v>48867</v>
      </c>
      <c r="G19" s="47">
        <v>34008</v>
      </c>
      <c r="H19" s="47">
        <v>23561</v>
      </c>
      <c r="I19" s="47">
        <v>25203</v>
      </c>
      <c r="J19" s="47">
        <v>21877</v>
      </c>
      <c r="K19" s="47">
        <v>38729</v>
      </c>
      <c r="L19" s="47">
        <v>22276</v>
      </c>
      <c r="M19" s="47">
        <v>29140</v>
      </c>
      <c r="N19" s="59">
        <f>SUM(B19:M19)</f>
        <v>485200</v>
      </c>
      <c r="O19" s="38"/>
    </row>
    <row r="20" spans="2:256" s="19" customFormat="1" ht="12.75" customHeight="1" thickBot="1">
      <c r="B20" s="42">
        <f aca="true" t="shared" si="1" ref="B20:N20">SUM(B18:B19)</f>
        <v>186414</v>
      </c>
      <c r="C20" s="42">
        <f t="shared" si="1"/>
        <v>158498</v>
      </c>
      <c r="D20" s="42">
        <f t="shared" si="1"/>
        <v>165460</v>
      </c>
      <c r="E20" s="42">
        <f t="shared" si="1"/>
        <v>119648</v>
      </c>
      <c r="F20" s="42">
        <f t="shared" si="1"/>
        <v>122380</v>
      </c>
      <c r="G20" s="42">
        <f t="shared" si="1"/>
        <v>131071</v>
      </c>
      <c r="H20" s="42">
        <f t="shared" si="1"/>
        <v>139437</v>
      </c>
      <c r="I20" s="42">
        <f t="shared" si="1"/>
        <v>136595</v>
      </c>
      <c r="J20" s="42">
        <f t="shared" si="1"/>
        <v>146358</v>
      </c>
      <c r="K20" s="42">
        <f t="shared" si="1"/>
        <v>162272</v>
      </c>
      <c r="L20" s="42">
        <f t="shared" si="1"/>
        <v>130906</v>
      </c>
      <c r="M20" s="42">
        <f t="shared" si="1"/>
        <v>155293</v>
      </c>
      <c r="N20" s="42">
        <f t="shared" si="1"/>
        <v>1754332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2:256" s="19" customFormat="1" ht="12.75" customHeight="1" thickTop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2:256" s="19" customFormat="1" ht="12.7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9" customFormat="1" ht="12.75" customHeight="1">
      <c r="A23" s="35" t="s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12.75" customHeight="1">
      <c r="A24" s="15"/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11</v>
      </c>
      <c r="M24" s="7" t="s">
        <v>12</v>
      </c>
      <c r="N24" s="14">
        <v>2009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15" s="19" customFormat="1" ht="12.75" customHeight="1">
      <c r="A25" s="15" t="s">
        <v>18</v>
      </c>
      <c r="B25" s="40">
        <v>85687</v>
      </c>
      <c r="C25" s="40">
        <v>61742</v>
      </c>
      <c r="D25" s="40">
        <v>59008</v>
      </c>
      <c r="E25" s="40">
        <v>56267</v>
      </c>
      <c r="F25" s="40">
        <v>34295</v>
      </c>
      <c r="G25" s="40">
        <v>57889</v>
      </c>
      <c r="H25" s="40">
        <v>61076</v>
      </c>
      <c r="I25" s="40">
        <v>61777</v>
      </c>
      <c r="J25" s="40">
        <v>59379</v>
      </c>
      <c r="K25" s="40">
        <v>68253</v>
      </c>
      <c r="L25" s="40">
        <v>64085</v>
      </c>
      <c r="M25" s="40">
        <v>72518</v>
      </c>
      <c r="N25" s="40">
        <f>SUM(B25:M25)</f>
        <v>741976</v>
      </c>
      <c r="O25" s="38"/>
    </row>
    <row r="26" spans="1:15" s="19" customFormat="1" ht="12.75" customHeight="1">
      <c r="A26" s="15" t="s">
        <v>19</v>
      </c>
      <c r="B26" s="40">
        <v>168501</v>
      </c>
      <c r="C26" s="40">
        <v>153532</v>
      </c>
      <c r="D26" s="40">
        <v>170690</v>
      </c>
      <c r="E26" s="40">
        <v>117415</v>
      </c>
      <c r="F26" s="40">
        <v>137485</v>
      </c>
      <c r="G26" s="40">
        <v>136430</v>
      </c>
      <c r="H26" s="40">
        <v>153592</v>
      </c>
      <c r="I26" s="40">
        <v>153978</v>
      </c>
      <c r="J26" s="40">
        <v>163080</v>
      </c>
      <c r="K26" s="40">
        <v>171598</v>
      </c>
      <c r="L26" s="40">
        <v>165187</v>
      </c>
      <c r="M26" s="40">
        <v>181150</v>
      </c>
      <c r="N26" s="40">
        <f>SUM(B26:M26)</f>
        <v>1872638</v>
      </c>
      <c r="O26" s="38"/>
    </row>
    <row r="27" spans="1:14" s="19" customFormat="1" ht="12.75" customHeight="1" thickBot="1">
      <c r="A27" s="15"/>
      <c r="B27" s="41">
        <f aca="true" t="shared" si="2" ref="B27:N27">SUM(B25:B26)</f>
        <v>254188</v>
      </c>
      <c r="C27" s="41">
        <f t="shared" si="2"/>
        <v>215274</v>
      </c>
      <c r="D27" s="41">
        <f t="shared" si="2"/>
        <v>229698</v>
      </c>
      <c r="E27" s="41">
        <f t="shared" si="2"/>
        <v>173682</v>
      </c>
      <c r="F27" s="41">
        <f t="shared" si="2"/>
        <v>171780</v>
      </c>
      <c r="G27" s="41">
        <f t="shared" si="2"/>
        <v>194319</v>
      </c>
      <c r="H27" s="41">
        <f t="shared" si="2"/>
        <v>214668</v>
      </c>
      <c r="I27" s="41">
        <f t="shared" si="2"/>
        <v>215755</v>
      </c>
      <c r="J27" s="41">
        <f t="shared" si="2"/>
        <v>222459</v>
      </c>
      <c r="K27" s="41">
        <f t="shared" si="2"/>
        <v>239851</v>
      </c>
      <c r="L27" s="41">
        <f t="shared" si="2"/>
        <v>229272</v>
      </c>
      <c r="M27" s="41">
        <f t="shared" si="2"/>
        <v>253668</v>
      </c>
      <c r="N27" s="41">
        <f t="shared" si="2"/>
        <v>2614614</v>
      </c>
    </row>
    <row r="28" spans="1:14" s="19" customFormat="1" ht="12.75" customHeight="1" thickTop="1">
      <c r="A28" s="15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5" s="19" customFormat="1" ht="12.75" customHeight="1">
      <c r="A29" s="15" t="s">
        <v>20</v>
      </c>
      <c r="B29" s="40">
        <f aca="true" t="shared" si="3" ref="B29:M29">B26+B25-B30</f>
        <v>217923</v>
      </c>
      <c r="C29" s="40">
        <f t="shared" si="3"/>
        <v>186619</v>
      </c>
      <c r="D29" s="40">
        <f t="shared" si="3"/>
        <v>208619</v>
      </c>
      <c r="E29" s="40">
        <f t="shared" si="3"/>
        <v>138485</v>
      </c>
      <c r="F29" s="40">
        <f t="shared" si="3"/>
        <v>161627</v>
      </c>
      <c r="G29" s="40">
        <f t="shared" si="3"/>
        <v>183110</v>
      </c>
      <c r="H29" s="40">
        <f t="shared" si="3"/>
        <v>206656</v>
      </c>
      <c r="I29" s="40">
        <f t="shared" si="3"/>
        <v>202917</v>
      </c>
      <c r="J29" s="40">
        <f t="shared" si="3"/>
        <v>206296</v>
      </c>
      <c r="K29" s="40">
        <f t="shared" si="3"/>
        <v>212071</v>
      </c>
      <c r="L29" s="40">
        <f t="shared" si="3"/>
        <v>206295</v>
      </c>
      <c r="M29" s="40">
        <f t="shared" si="3"/>
        <v>223707</v>
      </c>
      <c r="N29" s="40">
        <f>SUM(B29:M29)</f>
        <v>2354325</v>
      </c>
      <c r="O29" s="38"/>
    </row>
    <row r="30" spans="1:15" s="19" customFormat="1" ht="12.75" customHeight="1">
      <c r="A30" s="15" t="s">
        <v>21</v>
      </c>
      <c r="B30" s="40">
        <v>36265</v>
      </c>
      <c r="C30" s="40">
        <v>28655</v>
      </c>
      <c r="D30" s="40">
        <v>21079</v>
      </c>
      <c r="E30" s="40">
        <v>35197</v>
      </c>
      <c r="F30" s="40">
        <v>10153</v>
      </c>
      <c r="G30" s="40">
        <v>11209</v>
      </c>
      <c r="H30" s="40">
        <v>8012</v>
      </c>
      <c r="I30" s="40">
        <v>12838</v>
      </c>
      <c r="J30" s="40">
        <v>16163</v>
      </c>
      <c r="K30" s="40">
        <v>27780</v>
      </c>
      <c r="L30" s="40">
        <v>22977</v>
      </c>
      <c r="M30" s="40">
        <v>29961</v>
      </c>
      <c r="N30" s="40">
        <f>SUM(B30:M30)</f>
        <v>260289</v>
      </c>
      <c r="O30" s="38"/>
    </row>
    <row r="31" spans="2:256" s="19" customFormat="1" ht="12.75" customHeight="1" thickBot="1">
      <c r="B31" s="42">
        <f aca="true" t="shared" si="4" ref="B31:N31">SUM(B29:B30)</f>
        <v>254188</v>
      </c>
      <c r="C31" s="42">
        <f t="shared" si="4"/>
        <v>215274</v>
      </c>
      <c r="D31" s="42">
        <f t="shared" si="4"/>
        <v>229698</v>
      </c>
      <c r="E31" s="42">
        <f t="shared" si="4"/>
        <v>173682</v>
      </c>
      <c r="F31" s="42">
        <f t="shared" si="4"/>
        <v>171780</v>
      </c>
      <c r="G31" s="42">
        <f t="shared" si="4"/>
        <v>194319</v>
      </c>
      <c r="H31" s="42">
        <f t="shared" si="4"/>
        <v>214668</v>
      </c>
      <c r="I31" s="42">
        <f t="shared" si="4"/>
        <v>215755</v>
      </c>
      <c r="J31" s="42">
        <f t="shared" si="4"/>
        <v>222459</v>
      </c>
      <c r="K31" s="42">
        <f t="shared" si="4"/>
        <v>239851</v>
      </c>
      <c r="L31" s="42">
        <f t="shared" si="4"/>
        <v>229272</v>
      </c>
      <c r="M31" s="42">
        <f t="shared" si="4"/>
        <v>253668</v>
      </c>
      <c r="N31" s="42">
        <f t="shared" si="4"/>
        <v>2614614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19" customFormat="1" ht="12.75" customHeight="1" thickTop="1">
      <c r="A32" s="15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14" ht="12.75" customHeight="1">
      <c r="A33" s="15"/>
      <c r="N33" s="19"/>
    </row>
    <row r="34" spans="1:14" s="21" customFormat="1" ht="12.75" customHeight="1">
      <c r="A34" s="35" t="s">
        <v>31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8"/>
    </row>
    <row r="35" spans="1:14" s="21" customFormat="1" ht="12.75" customHeight="1">
      <c r="A35" s="9"/>
      <c r="B35" s="7" t="s">
        <v>1</v>
      </c>
      <c r="C35" s="7" t="s">
        <v>2</v>
      </c>
      <c r="D35" s="7" t="s">
        <v>3</v>
      </c>
      <c r="E35" s="7" t="s">
        <v>4</v>
      </c>
      <c r="F35" s="7" t="s">
        <v>5</v>
      </c>
      <c r="G35" s="7" t="s">
        <v>6</v>
      </c>
      <c r="H35" s="7" t="s">
        <v>7</v>
      </c>
      <c r="I35" s="7" t="s">
        <v>8</v>
      </c>
      <c r="J35" s="7" t="s">
        <v>9</v>
      </c>
      <c r="K35" s="7" t="s">
        <v>10</v>
      </c>
      <c r="L35" s="7" t="s">
        <v>11</v>
      </c>
      <c r="M35" s="7" t="s">
        <v>12</v>
      </c>
      <c r="N35" s="14">
        <v>2009</v>
      </c>
    </row>
    <row r="36" spans="1:14" ht="12.75" customHeight="1">
      <c r="A36" s="15" t="s">
        <v>51</v>
      </c>
      <c r="B36" s="47">
        <v>145892</v>
      </c>
      <c r="C36" s="47">
        <v>165243</v>
      </c>
      <c r="D36" s="47">
        <v>220127</v>
      </c>
      <c r="E36" s="47">
        <v>375885</v>
      </c>
      <c r="F36" s="47">
        <v>291411</v>
      </c>
      <c r="G36" s="47">
        <v>408474</v>
      </c>
      <c r="H36" s="47">
        <v>306864</v>
      </c>
      <c r="I36" s="47">
        <v>471468</v>
      </c>
      <c r="J36" s="47">
        <v>427761</v>
      </c>
      <c r="K36" s="47">
        <v>266654</v>
      </c>
      <c r="L36" s="47">
        <v>215561</v>
      </c>
      <c r="M36" s="47">
        <v>333478</v>
      </c>
      <c r="N36" s="48">
        <f>+B36</f>
        <v>145892</v>
      </c>
    </row>
    <row r="37" spans="1:14" ht="12.75" customHeight="1">
      <c r="A37" s="22" t="s">
        <v>52</v>
      </c>
      <c r="B37" s="47">
        <v>855575</v>
      </c>
      <c r="C37" s="47">
        <v>595277</v>
      </c>
      <c r="D37" s="47">
        <v>690322</v>
      </c>
      <c r="E37" s="47">
        <v>218337</v>
      </c>
      <c r="F37" s="47">
        <v>938862</v>
      </c>
      <c r="G37" s="47">
        <v>611594</v>
      </c>
      <c r="H37" s="47">
        <v>747529</v>
      </c>
      <c r="I37" s="47">
        <v>704775</v>
      </c>
      <c r="J37" s="47">
        <v>856008</v>
      </c>
      <c r="K37" s="47">
        <v>723276</v>
      </c>
      <c r="L37" s="47">
        <v>732563</v>
      </c>
      <c r="M37" s="47">
        <v>712025</v>
      </c>
      <c r="N37" s="48">
        <f>SUM(B37:M37)</f>
        <v>8386143</v>
      </c>
    </row>
    <row r="38" spans="1:14" ht="12.75" customHeight="1">
      <c r="A38" s="15" t="s">
        <v>22</v>
      </c>
      <c r="B38" s="49">
        <v>792012</v>
      </c>
      <c r="C38" s="49">
        <v>937256</v>
      </c>
      <c r="D38" s="49">
        <v>1034976</v>
      </c>
      <c r="E38" s="49">
        <v>690348</v>
      </c>
      <c r="F38" s="49">
        <v>309334</v>
      </c>
      <c r="G38" s="49">
        <v>862415</v>
      </c>
      <c r="H38" s="49">
        <v>1186883</v>
      </c>
      <c r="I38" s="49">
        <v>922958</v>
      </c>
      <c r="J38" s="49">
        <v>918590</v>
      </c>
      <c r="K38" s="49">
        <v>1099419</v>
      </c>
      <c r="L38" s="49">
        <v>1140395</v>
      </c>
      <c r="M38" s="49">
        <v>1217429</v>
      </c>
      <c r="N38" s="48">
        <f>SUM(B38:M38)</f>
        <v>11112015</v>
      </c>
    </row>
    <row r="39" spans="1:14" ht="12.75" customHeight="1">
      <c r="A39" s="23"/>
      <c r="B39" s="72">
        <f>SUM(B36:B38)</f>
        <v>1793479</v>
      </c>
      <c r="C39" s="72">
        <f aca="true" t="shared" si="5" ref="C39:N39">SUM(C36:C38)</f>
        <v>1697776</v>
      </c>
      <c r="D39" s="72">
        <f t="shared" si="5"/>
        <v>1945425</v>
      </c>
      <c r="E39" s="72">
        <f t="shared" si="5"/>
        <v>1284570</v>
      </c>
      <c r="F39" s="72">
        <f t="shared" si="5"/>
        <v>1539607</v>
      </c>
      <c r="G39" s="72">
        <f t="shared" si="5"/>
        <v>1882483</v>
      </c>
      <c r="H39" s="72">
        <f t="shared" si="5"/>
        <v>2241276</v>
      </c>
      <c r="I39" s="72">
        <f t="shared" si="5"/>
        <v>2099201</v>
      </c>
      <c r="J39" s="72">
        <f t="shared" si="5"/>
        <v>2202359</v>
      </c>
      <c r="K39" s="72">
        <f t="shared" si="5"/>
        <v>2089349</v>
      </c>
      <c r="L39" s="72">
        <f t="shared" si="5"/>
        <v>2088519</v>
      </c>
      <c r="M39" s="72">
        <f t="shared" si="5"/>
        <v>2262932</v>
      </c>
      <c r="N39" s="72">
        <f t="shared" si="5"/>
        <v>19644050</v>
      </c>
    </row>
    <row r="40" spans="1:14" ht="12.75" customHeight="1">
      <c r="A40" s="15" t="s">
        <v>53</v>
      </c>
      <c r="B40" s="49">
        <v>165243</v>
      </c>
      <c r="C40" s="49">
        <v>220127</v>
      </c>
      <c r="D40" s="49">
        <v>375885</v>
      </c>
      <c r="E40" s="49">
        <v>291411</v>
      </c>
      <c r="F40" s="49">
        <v>408474</v>
      </c>
      <c r="G40" s="49">
        <v>306864</v>
      </c>
      <c r="H40" s="49">
        <v>471468</v>
      </c>
      <c r="I40" s="49">
        <v>427761</v>
      </c>
      <c r="J40" s="49">
        <v>266654</v>
      </c>
      <c r="K40" s="49">
        <v>215561</v>
      </c>
      <c r="L40" s="49">
        <v>333478</v>
      </c>
      <c r="M40" s="49">
        <v>254507</v>
      </c>
      <c r="N40" s="50">
        <f>+M40</f>
        <v>254507</v>
      </c>
    </row>
    <row r="41" spans="1:14" ht="12.75" customHeight="1" thickBot="1">
      <c r="A41" s="24"/>
      <c r="B41" s="51">
        <f>+B39-B40</f>
        <v>1628236</v>
      </c>
      <c r="C41" s="51">
        <f aca="true" t="shared" si="6" ref="C41:N41">+C39-C40</f>
        <v>1477649</v>
      </c>
      <c r="D41" s="51">
        <f t="shared" si="6"/>
        <v>1569540</v>
      </c>
      <c r="E41" s="51">
        <f t="shared" si="6"/>
        <v>993159</v>
      </c>
      <c r="F41" s="51">
        <f t="shared" si="6"/>
        <v>1131133</v>
      </c>
      <c r="G41" s="51">
        <f t="shared" si="6"/>
        <v>1575619</v>
      </c>
      <c r="H41" s="51">
        <f t="shared" si="6"/>
        <v>1769808</v>
      </c>
      <c r="I41" s="51">
        <f t="shared" si="6"/>
        <v>1671440</v>
      </c>
      <c r="J41" s="51">
        <f t="shared" si="6"/>
        <v>1935705</v>
      </c>
      <c r="K41" s="51">
        <f t="shared" si="6"/>
        <v>1873788</v>
      </c>
      <c r="L41" s="51">
        <f t="shared" si="6"/>
        <v>1755041</v>
      </c>
      <c r="M41" s="51">
        <f t="shared" si="6"/>
        <v>2008425</v>
      </c>
      <c r="N41" s="51">
        <f t="shared" si="6"/>
        <v>19389543</v>
      </c>
    </row>
    <row r="42" spans="1:14" ht="12.75" customHeight="1" thickTop="1">
      <c r="A42" s="24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1:14" ht="12.75" customHeight="1">
      <c r="A43" s="15" t="s">
        <v>45</v>
      </c>
      <c r="B43" s="47">
        <v>1612381</v>
      </c>
      <c r="C43" s="47">
        <v>1461379</v>
      </c>
      <c r="D43" s="47">
        <v>1546168</v>
      </c>
      <c r="E43" s="47">
        <v>974916</v>
      </c>
      <c r="F43" s="47">
        <v>1125839</v>
      </c>
      <c r="G43" s="47">
        <v>1559957</v>
      </c>
      <c r="H43" s="47">
        <v>1749228</v>
      </c>
      <c r="I43" s="47">
        <v>1653795</v>
      </c>
      <c r="J43" s="47">
        <v>1920522</v>
      </c>
      <c r="K43" s="47">
        <v>1855144</v>
      </c>
      <c r="L43" s="47">
        <v>1733103</v>
      </c>
      <c r="M43" s="47">
        <v>1986193</v>
      </c>
      <c r="N43" s="48">
        <f>SUM(B43:M43)</f>
        <v>19178625</v>
      </c>
    </row>
    <row r="44" spans="1:14" ht="12.75" customHeight="1">
      <c r="A44" s="22" t="s">
        <v>44</v>
      </c>
      <c r="B44" s="47">
        <v>15855</v>
      </c>
      <c r="C44" s="47">
        <v>16269</v>
      </c>
      <c r="D44" s="47">
        <v>23373</v>
      </c>
      <c r="E44" s="47">
        <v>18244</v>
      </c>
      <c r="F44" s="47">
        <v>5294</v>
      </c>
      <c r="G44" s="47">
        <v>15661</v>
      </c>
      <c r="H44" s="47">
        <v>20580</v>
      </c>
      <c r="I44" s="47">
        <v>17645</v>
      </c>
      <c r="J44" s="47">
        <v>15183</v>
      </c>
      <c r="K44" s="47">
        <v>18645</v>
      </c>
      <c r="L44" s="47">
        <v>21938</v>
      </c>
      <c r="M44" s="47">
        <v>22233</v>
      </c>
      <c r="N44" s="48">
        <f>SUM(B44:M44)</f>
        <v>210920</v>
      </c>
    </row>
    <row r="45" spans="1:14" ht="12.75" customHeight="1">
      <c r="A45" s="22" t="s">
        <v>46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8">
        <f>SUM(B45:M45)</f>
        <v>0</v>
      </c>
    </row>
    <row r="46" spans="1:14" ht="12.75" customHeight="1" thickBot="1">
      <c r="A46" s="23"/>
      <c r="B46" s="73">
        <f>SUM(B43:B45)</f>
        <v>1628236</v>
      </c>
      <c r="C46" s="73">
        <f aca="true" t="shared" si="7" ref="C46:N46">SUM(C43:C45)</f>
        <v>1477648</v>
      </c>
      <c r="D46" s="73">
        <f t="shared" si="7"/>
        <v>1569541</v>
      </c>
      <c r="E46" s="73">
        <f t="shared" si="7"/>
        <v>993160</v>
      </c>
      <c r="F46" s="73">
        <f t="shared" si="7"/>
        <v>1131133</v>
      </c>
      <c r="G46" s="73">
        <f t="shared" si="7"/>
        <v>1575618</v>
      </c>
      <c r="H46" s="73">
        <f t="shared" si="7"/>
        <v>1769808</v>
      </c>
      <c r="I46" s="73">
        <f t="shared" si="7"/>
        <v>1671440</v>
      </c>
      <c r="J46" s="73">
        <f t="shared" si="7"/>
        <v>1935705</v>
      </c>
      <c r="K46" s="73">
        <f t="shared" si="7"/>
        <v>1873789</v>
      </c>
      <c r="L46" s="73">
        <f t="shared" si="7"/>
        <v>1755041</v>
      </c>
      <c r="M46" s="73">
        <f t="shared" si="7"/>
        <v>2008426</v>
      </c>
      <c r="N46" s="73">
        <f t="shared" si="7"/>
        <v>19389545</v>
      </c>
    </row>
    <row r="47" spans="1:14" s="21" customFormat="1" ht="12.75" customHeight="1" thickTop="1">
      <c r="A47" s="22" t="s">
        <v>24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8"/>
    </row>
    <row r="48" spans="1:14" s="21" customFormat="1" ht="12.75" customHeight="1">
      <c r="A48" s="10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8"/>
    </row>
    <row r="49" spans="1:14" s="21" customFormat="1" ht="12.75" customHeight="1">
      <c r="A49" s="35" t="s">
        <v>33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0"/>
      <c r="N49" s="8"/>
    </row>
    <row r="50" spans="1:14" s="21" customFormat="1" ht="12.75" customHeight="1">
      <c r="A50" s="9"/>
      <c r="B50" s="7" t="s">
        <v>1</v>
      </c>
      <c r="C50" s="7" t="s">
        <v>2</v>
      </c>
      <c r="D50" s="7" t="s">
        <v>3</v>
      </c>
      <c r="E50" s="7" t="s">
        <v>4</v>
      </c>
      <c r="F50" s="7" t="s">
        <v>5</v>
      </c>
      <c r="G50" s="7" t="s">
        <v>6</v>
      </c>
      <c r="H50" s="7" t="s">
        <v>7</v>
      </c>
      <c r="I50" s="7" t="s">
        <v>25</v>
      </c>
      <c r="J50" s="7" t="s">
        <v>9</v>
      </c>
      <c r="K50" s="7" t="s">
        <v>10</v>
      </c>
      <c r="L50" s="7" t="s">
        <v>11</v>
      </c>
      <c r="M50" s="7" t="s">
        <v>12</v>
      </c>
      <c r="N50" s="14">
        <v>2009</v>
      </c>
    </row>
    <row r="51" spans="1:14" ht="12.75" customHeight="1">
      <c r="A51" s="15" t="s">
        <v>51</v>
      </c>
      <c r="B51" s="47">
        <v>90523</v>
      </c>
      <c r="C51" s="47">
        <v>155729</v>
      </c>
      <c r="D51" s="47">
        <v>155539</v>
      </c>
      <c r="E51" s="47">
        <v>95943</v>
      </c>
      <c r="F51" s="47">
        <v>107400</v>
      </c>
      <c r="G51" s="47">
        <v>91683</v>
      </c>
      <c r="H51" s="47">
        <v>146385</v>
      </c>
      <c r="I51" s="47">
        <v>82640</v>
      </c>
      <c r="J51" s="47">
        <v>101346</v>
      </c>
      <c r="K51" s="47">
        <v>140473</v>
      </c>
      <c r="L51" s="47">
        <v>100345</v>
      </c>
      <c r="M51" s="47">
        <v>189629</v>
      </c>
      <c r="N51" s="48">
        <f>+B51</f>
        <v>90523</v>
      </c>
    </row>
    <row r="52" spans="1:14" ht="12.75" customHeight="1">
      <c r="A52" s="22" t="s">
        <v>52</v>
      </c>
      <c r="B52" s="49">
        <v>1400877</v>
      </c>
      <c r="C52" s="49">
        <v>1261988</v>
      </c>
      <c r="D52" s="49">
        <v>1335725</v>
      </c>
      <c r="E52" s="49">
        <v>833640</v>
      </c>
      <c r="F52" s="49">
        <v>966644</v>
      </c>
      <c r="G52" s="49">
        <v>1300769</v>
      </c>
      <c r="H52" s="49">
        <v>1506889</v>
      </c>
      <c r="I52" s="49">
        <v>1438255</v>
      </c>
      <c r="J52" s="49">
        <v>1680553</v>
      </c>
      <c r="K52" s="49">
        <v>1628902</v>
      </c>
      <c r="L52" s="49">
        <v>1485949</v>
      </c>
      <c r="M52" s="49">
        <v>1711323</v>
      </c>
      <c r="N52" s="50">
        <f>SUM(B52:M52)</f>
        <v>16551514</v>
      </c>
    </row>
    <row r="53" spans="1:14" ht="12.75" customHeight="1">
      <c r="A53" s="24"/>
      <c r="B53" s="52">
        <f>SUM(B51:B52)</f>
        <v>1491400</v>
      </c>
      <c r="C53" s="52">
        <f aca="true" t="shared" si="8" ref="C53:N53">SUM(C51:C52)</f>
        <v>1417717</v>
      </c>
      <c r="D53" s="52">
        <f t="shared" si="8"/>
        <v>1491264</v>
      </c>
      <c r="E53" s="52">
        <f t="shared" si="8"/>
        <v>929583</v>
      </c>
      <c r="F53" s="52">
        <f t="shared" si="8"/>
        <v>1074044</v>
      </c>
      <c r="G53" s="52">
        <f t="shared" si="8"/>
        <v>1392452</v>
      </c>
      <c r="H53" s="52">
        <f t="shared" si="8"/>
        <v>1653274</v>
      </c>
      <c r="I53" s="52">
        <f t="shared" si="8"/>
        <v>1520895</v>
      </c>
      <c r="J53" s="52">
        <f t="shared" si="8"/>
        <v>1781899</v>
      </c>
      <c r="K53" s="52">
        <f t="shared" si="8"/>
        <v>1769375</v>
      </c>
      <c r="L53" s="52">
        <f t="shared" si="8"/>
        <v>1586294</v>
      </c>
      <c r="M53" s="52">
        <f t="shared" si="8"/>
        <v>1900952</v>
      </c>
      <c r="N53" s="52">
        <f t="shared" si="8"/>
        <v>16642037</v>
      </c>
    </row>
    <row r="54" spans="1:14" ht="12.75" customHeight="1">
      <c r="A54" s="15" t="s">
        <v>53</v>
      </c>
      <c r="B54" s="49">
        <v>155729</v>
      </c>
      <c r="C54" s="49">
        <v>155539</v>
      </c>
      <c r="D54" s="49">
        <v>95943</v>
      </c>
      <c r="E54" s="49">
        <v>107400</v>
      </c>
      <c r="F54" s="49">
        <v>91683</v>
      </c>
      <c r="G54" s="49">
        <v>146385</v>
      </c>
      <c r="H54" s="49">
        <v>82640</v>
      </c>
      <c r="I54" s="49">
        <v>101346</v>
      </c>
      <c r="J54" s="49">
        <v>140473</v>
      </c>
      <c r="K54" s="49">
        <v>100345</v>
      </c>
      <c r="L54" s="49">
        <v>189629</v>
      </c>
      <c r="M54" s="49">
        <v>98501</v>
      </c>
      <c r="N54" s="50">
        <f>+M54</f>
        <v>98501</v>
      </c>
    </row>
    <row r="55" spans="1:14" ht="12.75" customHeight="1" thickBot="1">
      <c r="A55" s="24"/>
      <c r="B55" s="51">
        <f>+B53-B54</f>
        <v>1335671</v>
      </c>
      <c r="C55" s="51">
        <f aca="true" t="shared" si="9" ref="C55:N55">+C53-C54</f>
        <v>1262178</v>
      </c>
      <c r="D55" s="51">
        <f t="shared" si="9"/>
        <v>1395321</v>
      </c>
      <c r="E55" s="51">
        <f t="shared" si="9"/>
        <v>822183</v>
      </c>
      <c r="F55" s="51">
        <f t="shared" si="9"/>
        <v>982361</v>
      </c>
      <c r="G55" s="51">
        <f t="shared" si="9"/>
        <v>1246067</v>
      </c>
      <c r="H55" s="51">
        <f t="shared" si="9"/>
        <v>1570634</v>
      </c>
      <c r="I55" s="51">
        <f t="shared" si="9"/>
        <v>1419549</v>
      </c>
      <c r="J55" s="51">
        <f t="shared" si="9"/>
        <v>1641426</v>
      </c>
      <c r="K55" s="51">
        <f t="shared" si="9"/>
        <v>1669030</v>
      </c>
      <c r="L55" s="51">
        <f t="shared" si="9"/>
        <v>1396665</v>
      </c>
      <c r="M55" s="51">
        <f t="shared" si="9"/>
        <v>1802451</v>
      </c>
      <c r="N55" s="51">
        <f t="shared" si="9"/>
        <v>16543536</v>
      </c>
    </row>
    <row r="56" spans="1:14" ht="12.75" customHeight="1" thickTop="1">
      <c r="A56" s="24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</row>
    <row r="57" spans="1:14" ht="12.75" customHeight="1">
      <c r="A57" s="18" t="s">
        <v>54</v>
      </c>
      <c r="B57" s="47">
        <f>13818+9391</f>
        <v>23209</v>
      </c>
      <c r="C57" s="47">
        <f>16571+4065</f>
        <v>20636</v>
      </c>
      <c r="D57" s="47">
        <f>11055+8424</f>
        <v>19479</v>
      </c>
      <c r="E57" s="47">
        <f>13545+5915</f>
        <v>19460</v>
      </c>
      <c r="F57" s="47">
        <f>13530+9046</f>
        <v>22576</v>
      </c>
      <c r="G57" s="47">
        <f>12387-2000</f>
        <v>10387</v>
      </c>
      <c r="H57" s="47">
        <f>10203+12886</f>
        <v>23089</v>
      </c>
      <c r="I57" s="47">
        <f>13622-635</f>
        <v>12987</v>
      </c>
      <c r="J57" s="47">
        <f>13248+587</f>
        <v>13835</v>
      </c>
      <c r="K57" s="47">
        <f>14032+6726</f>
        <v>20758</v>
      </c>
      <c r="L57" s="47">
        <f>14573+9787</f>
        <v>24360</v>
      </c>
      <c r="M57" s="47">
        <f>15155+4154</f>
        <v>19309</v>
      </c>
      <c r="N57" s="48">
        <f>SUM(B57:M57)</f>
        <v>230085</v>
      </c>
    </row>
    <row r="58" spans="1:14" ht="12.75" customHeight="1">
      <c r="A58" s="22" t="s">
        <v>46</v>
      </c>
      <c r="B58" s="47">
        <v>-19</v>
      </c>
      <c r="C58" s="47">
        <v>18</v>
      </c>
      <c r="D58" s="47">
        <v>2</v>
      </c>
      <c r="E58" s="47">
        <v>-32</v>
      </c>
      <c r="F58" s="47">
        <v>21</v>
      </c>
      <c r="G58" s="47">
        <v>-2</v>
      </c>
      <c r="H58" s="47">
        <v>13</v>
      </c>
      <c r="I58" s="47">
        <v>-15</v>
      </c>
      <c r="J58" s="47">
        <v>19</v>
      </c>
      <c r="K58" s="47">
        <v>-4</v>
      </c>
      <c r="L58" s="47">
        <v>-4</v>
      </c>
      <c r="M58" s="47">
        <v>6</v>
      </c>
      <c r="N58" s="48">
        <f>SUM(B58:M58)</f>
        <v>3</v>
      </c>
    </row>
    <row r="59" spans="1:14" ht="12.75" customHeight="1">
      <c r="A59" s="22" t="s">
        <v>28</v>
      </c>
      <c r="B59" s="49">
        <v>1312481</v>
      </c>
      <c r="C59" s="49">
        <v>1241523</v>
      </c>
      <c r="D59" s="49">
        <v>1375840</v>
      </c>
      <c r="E59" s="49">
        <v>802755</v>
      </c>
      <c r="F59" s="49">
        <v>959763</v>
      </c>
      <c r="G59" s="49">
        <v>1235682</v>
      </c>
      <c r="H59" s="49">
        <v>1547533</v>
      </c>
      <c r="I59" s="49">
        <v>1406577</v>
      </c>
      <c r="J59" s="49">
        <v>1627573</v>
      </c>
      <c r="K59" s="49">
        <v>1648276</v>
      </c>
      <c r="L59" s="49">
        <v>1372310</v>
      </c>
      <c r="M59" s="49">
        <v>1783136</v>
      </c>
      <c r="N59" s="48">
        <f>SUM(B59:M59)</f>
        <v>16313449</v>
      </c>
    </row>
    <row r="60" spans="1:14" ht="12.75" customHeight="1" thickBot="1">
      <c r="A60" s="34"/>
      <c r="B60" s="51">
        <f>SUM(B57:B59)</f>
        <v>1335671</v>
      </c>
      <c r="C60" s="51">
        <f aca="true" t="shared" si="10" ref="C60:N60">SUM(C57:C59)</f>
        <v>1262177</v>
      </c>
      <c r="D60" s="51">
        <f t="shared" si="10"/>
        <v>1395321</v>
      </c>
      <c r="E60" s="51">
        <f t="shared" si="10"/>
        <v>822183</v>
      </c>
      <c r="F60" s="51">
        <f t="shared" si="10"/>
        <v>982360</v>
      </c>
      <c r="G60" s="51">
        <f t="shared" si="10"/>
        <v>1246067</v>
      </c>
      <c r="H60" s="51">
        <f t="shared" si="10"/>
        <v>1570635</v>
      </c>
      <c r="I60" s="51">
        <f t="shared" si="10"/>
        <v>1419549</v>
      </c>
      <c r="J60" s="51">
        <f t="shared" si="10"/>
        <v>1641427</v>
      </c>
      <c r="K60" s="51">
        <f t="shared" si="10"/>
        <v>1669030</v>
      </c>
      <c r="L60" s="51">
        <f t="shared" si="10"/>
        <v>1396666</v>
      </c>
      <c r="M60" s="51">
        <f t="shared" si="10"/>
        <v>1802451</v>
      </c>
      <c r="N60" s="73">
        <f t="shared" si="10"/>
        <v>16543537</v>
      </c>
    </row>
    <row r="61" spans="1:14" ht="12.75" customHeight="1" thickTop="1">
      <c r="A61" s="10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5"/>
    </row>
    <row r="62" spans="1:14" ht="12.75" customHeight="1">
      <c r="A62" s="10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5"/>
    </row>
    <row r="63" spans="1:14" s="21" customFormat="1" ht="12.75" customHeight="1">
      <c r="A63" s="35" t="s">
        <v>35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5"/>
    </row>
    <row r="64" spans="1:14" s="21" customFormat="1" ht="12.75" customHeight="1">
      <c r="A64" s="9"/>
      <c r="B64" s="7" t="s">
        <v>1</v>
      </c>
      <c r="C64" s="7" t="s">
        <v>2</v>
      </c>
      <c r="D64" s="7" t="s">
        <v>3</v>
      </c>
      <c r="E64" s="7" t="s">
        <v>4</v>
      </c>
      <c r="F64" s="7" t="s">
        <v>5</v>
      </c>
      <c r="G64" s="7" t="s">
        <v>6</v>
      </c>
      <c r="H64" s="7" t="s">
        <v>7</v>
      </c>
      <c r="I64" s="7" t="s">
        <v>8</v>
      </c>
      <c r="J64" s="7" t="s">
        <v>9</v>
      </c>
      <c r="K64" s="7" t="s">
        <v>10</v>
      </c>
      <c r="L64" s="7" t="s">
        <v>11</v>
      </c>
      <c r="M64" s="7" t="s">
        <v>12</v>
      </c>
      <c r="N64" s="14">
        <v>2009</v>
      </c>
    </row>
    <row r="65" spans="1:14" ht="12.75" customHeight="1">
      <c r="A65" s="15" t="s">
        <v>51</v>
      </c>
      <c r="B65" s="57">
        <v>56418</v>
      </c>
      <c r="C65" s="57">
        <v>59555</v>
      </c>
      <c r="D65" s="57">
        <v>58959</v>
      </c>
      <c r="E65" s="57">
        <v>61792</v>
      </c>
      <c r="F65" s="57">
        <v>63625</v>
      </c>
      <c r="G65" s="57">
        <v>69472</v>
      </c>
      <c r="H65" s="57">
        <v>63873</v>
      </c>
      <c r="I65" s="57">
        <v>69095</v>
      </c>
      <c r="J65" s="57">
        <v>63600</v>
      </c>
      <c r="K65" s="57">
        <v>60014</v>
      </c>
      <c r="L65" s="57">
        <v>62444</v>
      </c>
      <c r="M65" s="57">
        <v>66914</v>
      </c>
      <c r="N65" s="48">
        <f>+B65</f>
        <v>56418</v>
      </c>
    </row>
    <row r="66" spans="1:14" ht="12.75" customHeight="1">
      <c r="A66" s="22" t="s">
        <v>52</v>
      </c>
      <c r="B66" s="49">
        <v>9391</v>
      </c>
      <c r="C66" s="49">
        <v>4065</v>
      </c>
      <c r="D66" s="49">
        <v>8424</v>
      </c>
      <c r="E66" s="49">
        <v>5915</v>
      </c>
      <c r="F66" s="49">
        <v>9046</v>
      </c>
      <c r="G66" s="49">
        <v>-2000</v>
      </c>
      <c r="H66" s="49">
        <v>10203</v>
      </c>
      <c r="I66" s="49">
        <v>-635</v>
      </c>
      <c r="J66" s="49">
        <v>587</v>
      </c>
      <c r="K66" s="49">
        <v>6726</v>
      </c>
      <c r="L66" s="49">
        <v>9787</v>
      </c>
      <c r="M66" s="49">
        <v>4154</v>
      </c>
      <c r="N66" s="50">
        <f>SUM(B66:M66)</f>
        <v>65663</v>
      </c>
    </row>
    <row r="67" spans="1:14" ht="12.75" customHeight="1">
      <c r="A67" s="23"/>
      <c r="B67" s="47">
        <f>SUM(B65:B66)</f>
        <v>65809</v>
      </c>
      <c r="C67" s="47">
        <f aca="true" t="shared" si="11" ref="C67:N67">SUM(C65:C66)</f>
        <v>63620</v>
      </c>
      <c r="D67" s="47">
        <f t="shared" si="11"/>
        <v>67383</v>
      </c>
      <c r="E67" s="47">
        <f t="shared" si="11"/>
        <v>67707</v>
      </c>
      <c r="F67" s="47">
        <f t="shared" si="11"/>
        <v>72671</v>
      </c>
      <c r="G67" s="47">
        <f t="shared" si="11"/>
        <v>67472</v>
      </c>
      <c r="H67" s="47">
        <f t="shared" si="11"/>
        <v>74076</v>
      </c>
      <c r="I67" s="47">
        <f t="shared" si="11"/>
        <v>68460</v>
      </c>
      <c r="J67" s="47">
        <f t="shared" si="11"/>
        <v>64187</v>
      </c>
      <c r="K67" s="47">
        <f t="shared" si="11"/>
        <v>66740</v>
      </c>
      <c r="L67" s="47">
        <f t="shared" si="11"/>
        <v>72231</v>
      </c>
      <c r="M67" s="47">
        <f t="shared" si="11"/>
        <v>71068</v>
      </c>
      <c r="N67" s="47">
        <f t="shared" si="11"/>
        <v>122081</v>
      </c>
    </row>
    <row r="68" spans="1:14" ht="12.75" customHeight="1">
      <c r="A68" s="15" t="s">
        <v>53</v>
      </c>
      <c r="B68" s="49">
        <v>59555</v>
      </c>
      <c r="C68" s="49">
        <v>58959</v>
      </c>
      <c r="D68" s="49">
        <v>61792</v>
      </c>
      <c r="E68" s="49">
        <v>63625</v>
      </c>
      <c r="F68" s="49">
        <v>69472</v>
      </c>
      <c r="G68" s="49">
        <v>63873</v>
      </c>
      <c r="H68" s="49">
        <v>69095</v>
      </c>
      <c r="I68" s="49">
        <v>63600</v>
      </c>
      <c r="J68" s="49">
        <v>60014</v>
      </c>
      <c r="K68" s="49">
        <v>62444</v>
      </c>
      <c r="L68" s="49">
        <v>66914</v>
      </c>
      <c r="M68" s="49">
        <v>63467</v>
      </c>
      <c r="N68" s="50">
        <f>+M68</f>
        <v>63467</v>
      </c>
    </row>
    <row r="69" spans="1:14" ht="12.75" customHeight="1" thickBot="1">
      <c r="A69" s="23"/>
      <c r="B69" s="51">
        <f>+B67-B68</f>
        <v>6254</v>
      </c>
      <c r="C69" s="51">
        <f aca="true" t="shared" si="12" ref="C69:N69">+C67-C68</f>
        <v>4661</v>
      </c>
      <c r="D69" s="51">
        <f t="shared" si="12"/>
        <v>5591</v>
      </c>
      <c r="E69" s="51">
        <f t="shared" si="12"/>
        <v>4082</v>
      </c>
      <c r="F69" s="51">
        <f t="shared" si="12"/>
        <v>3199</v>
      </c>
      <c r="G69" s="51">
        <f t="shared" si="12"/>
        <v>3599</v>
      </c>
      <c r="H69" s="51">
        <f t="shared" si="12"/>
        <v>4981</v>
      </c>
      <c r="I69" s="51">
        <f t="shared" si="12"/>
        <v>4860</v>
      </c>
      <c r="J69" s="51">
        <f t="shared" si="12"/>
        <v>4173</v>
      </c>
      <c r="K69" s="51">
        <f t="shared" si="12"/>
        <v>4296</v>
      </c>
      <c r="L69" s="51">
        <f t="shared" si="12"/>
        <v>5317</v>
      </c>
      <c r="M69" s="51">
        <f t="shared" si="12"/>
        <v>7601</v>
      </c>
      <c r="N69" s="51">
        <f t="shared" si="12"/>
        <v>58614</v>
      </c>
    </row>
    <row r="70" spans="1:14" ht="12.75" customHeight="1" thickTop="1">
      <c r="A70" s="24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</row>
    <row r="71" spans="1:14" ht="12.75" customHeight="1">
      <c r="A71" s="22" t="s">
        <v>44</v>
      </c>
      <c r="B71" s="52">
        <v>6254</v>
      </c>
      <c r="C71" s="52">
        <v>4660</v>
      </c>
      <c r="D71" s="52">
        <v>5592</v>
      </c>
      <c r="E71" s="52">
        <v>4082</v>
      </c>
      <c r="F71" s="52">
        <v>3199</v>
      </c>
      <c r="G71" s="52">
        <v>3600</v>
      </c>
      <c r="H71" s="52">
        <v>4981</v>
      </c>
      <c r="I71" s="52">
        <v>4860</v>
      </c>
      <c r="J71" s="52">
        <v>4173</v>
      </c>
      <c r="K71" s="52">
        <v>4295</v>
      </c>
      <c r="L71" s="52">
        <v>5317</v>
      </c>
      <c r="M71" s="52">
        <v>7601</v>
      </c>
      <c r="N71" s="53">
        <f>SUM(B71:M71)</f>
        <v>58614</v>
      </c>
    </row>
    <row r="72" spans="1:14" ht="12.75" customHeight="1" thickBot="1">
      <c r="A72" s="24"/>
      <c r="B72" s="73">
        <f>SUM(B71)</f>
        <v>6254</v>
      </c>
      <c r="C72" s="73">
        <f aca="true" t="shared" si="13" ref="C72:N72">SUM(C71)</f>
        <v>4660</v>
      </c>
      <c r="D72" s="73">
        <f t="shared" si="13"/>
        <v>5592</v>
      </c>
      <c r="E72" s="73">
        <f t="shared" si="13"/>
        <v>4082</v>
      </c>
      <c r="F72" s="73">
        <f t="shared" si="13"/>
        <v>3199</v>
      </c>
      <c r="G72" s="73">
        <f t="shared" si="13"/>
        <v>3600</v>
      </c>
      <c r="H72" s="73">
        <f t="shared" si="13"/>
        <v>4981</v>
      </c>
      <c r="I72" s="73">
        <f t="shared" si="13"/>
        <v>4860</v>
      </c>
      <c r="J72" s="73">
        <f t="shared" si="13"/>
        <v>4173</v>
      </c>
      <c r="K72" s="73">
        <f t="shared" si="13"/>
        <v>4295</v>
      </c>
      <c r="L72" s="73">
        <f t="shared" si="13"/>
        <v>5317</v>
      </c>
      <c r="M72" s="73">
        <f t="shared" si="13"/>
        <v>7601</v>
      </c>
      <c r="N72" s="73">
        <f t="shared" si="13"/>
        <v>58614</v>
      </c>
    </row>
    <row r="73" spans="1:14" ht="12.75" customHeight="1" thickTop="1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5"/>
    </row>
    <row r="74" spans="1:14" ht="12.75" customHeight="1">
      <c r="A74" s="2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5"/>
    </row>
    <row r="75" spans="1:14" ht="12.75" customHeight="1">
      <c r="A75" s="35" t="s">
        <v>56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5"/>
    </row>
    <row r="76" spans="1:14" s="21" customFormat="1" ht="12.75" customHeight="1">
      <c r="A76" s="24"/>
      <c r="B76" s="7" t="s">
        <v>1</v>
      </c>
      <c r="C76" s="7" t="s">
        <v>2</v>
      </c>
      <c r="D76" s="7" t="s">
        <v>3</v>
      </c>
      <c r="E76" s="7" t="s">
        <v>4</v>
      </c>
      <c r="F76" s="7" t="s">
        <v>5</v>
      </c>
      <c r="G76" s="7" t="s">
        <v>6</v>
      </c>
      <c r="H76" s="7" t="s">
        <v>7</v>
      </c>
      <c r="I76" s="7" t="s">
        <v>8</v>
      </c>
      <c r="J76" s="7" t="s">
        <v>9</v>
      </c>
      <c r="K76" s="7" t="s">
        <v>10</v>
      </c>
      <c r="L76" s="7" t="s">
        <v>11</v>
      </c>
      <c r="M76" s="7" t="s">
        <v>12</v>
      </c>
      <c r="N76" s="14">
        <v>2009</v>
      </c>
    </row>
    <row r="77" spans="1:14" ht="12.75" customHeight="1">
      <c r="A77" s="15" t="s">
        <v>51</v>
      </c>
      <c r="B77" s="57">
        <v>0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8">
        <f>+B77</f>
        <v>0</v>
      </c>
    </row>
    <row r="78" spans="1:14" ht="12.75" customHeight="1">
      <c r="A78" s="22" t="s">
        <v>52</v>
      </c>
      <c r="B78" s="47">
        <v>129101</v>
      </c>
      <c r="C78" s="47">
        <v>123149</v>
      </c>
      <c r="D78" s="47">
        <v>132567</v>
      </c>
      <c r="E78" s="47">
        <v>99706</v>
      </c>
      <c r="F78" s="47">
        <v>108385</v>
      </c>
      <c r="G78" s="47">
        <v>135038</v>
      </c>
      <c r="H78" s="47">
        <v>146419</v>
      </c>
      <c r="I78" s="47">
        <v>146013</v>
      </c>
      <c r="J78" s="47">
        <v>152187</v>
      </c>
      <c r="K78" s="47">
        <v>146236</v>
      </c>
      <c r="L78" s="47">
        <v>144507</v>
      </c>
      <c r="M78" s="47">
        <v>157043</v>
      </c>
      <c r="N78" s="48">
        <f>SUM(B78:M78)</f>
        <v>1620351</v>
      </c>
    </row>
    <row r="79" spans="1:14" ht="12.75" customHeight="1">
      <c r="A79" s="23"/>
      <c r="B79" s="72">
        <f>SUM(B77:B78)</f>
        <v>129101</v>
      </c>
      <c r="C79" s="72">
        <f aca="true" t="shared" si="14" ref="C79:N79">SUM(C77:C78)</f>
        <v>123149</v>
      </c>
      <c r="D79" s="72">
        <f t="shared" si="14"/>
        <v>132567</v>
      </c>
      <c r="E79" s="72">
        <f t="shared" si="14"/>
        <v>99706</v>
      </c>
      <c r="F79" s="72">
        <f t="shared" si="14"/>
        <v>108385</v>
      </c>
      <c r="G79" s="72">
        <f t="shared" si="14"/>
        <v>135038</v>
      </c>
      <c r="H79" s="72">
        <f t="shared" si="14"/>
        <v>146419</v>
      </c>
      <c r="I79" s="72">
        <f t="shared" si="14"/>
        <v>146013</v>
      </c>
      <c r="J79" s="72">
        <f t="shared" si="14"/>
        <v>152187</v>
      </c>
      <c r="K79" s="72">
        <f t="shared" si="14"/>
        <v>146236</v>
      </c>
      <c r="L79" s="72">
        <f t="shared" si="14"/>
        <v>144507</v>
      </c>
      <c r="M79" s="72">
        <f t="shared" si="14"/>
        <v>157043</v>
      </c>
      <c r="N79" s="72">
        <f t="shared" si="14"/>
        <v>1620351</v>
      </c>
    </row>
    <row r="80" spans="1:14" ht="12.75" customHeight="1">
      <c r="A80" s="15" t="s">
        <v>53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50">
        <f>+I80</f>
        <v>0</v>
      </c>
    </row>
    <row r="81" spans="1:14" ht="12.75" customHeight="1" thickBot="1">
      <c r="A81" s="23"/>
      <c r="B81" s="51">
        <f>+B79-B80</f>
        <v>129101</v>
      </c>
      <c r="C81" s="51">
        <f aca="true" t="shared" si="15" ref="C81:N81">+C79-C80</f>
        <v>123149</v>
      </c>
      <c r="D81" s="51">
        <f t="shared" si="15"/>
        <v>132567</v>
      </c>
      <c r="E81" s="51">
        <f t="shared" si="15"/>
        <v>99706</v>
      </c>
      <c r="F81" s="51">
        <f t="shared" si="15"/>
        <v>108385</v>
      </c>
      <c r="G81" s="51">
        <f t="shared" si="15"/>
        <v>135038</v>
      </c>
      <c r="H81" s="51">
        <f t="shared" si="15"/>
        <v>146419</v>
      </c>
      <c r="I81" s="51">
        <f t="shared" si="15"/>
        <v>146013</v>
      </c>
      <c r="J81" s="51">
        <f t="shared" si="15"/>
        <v>152187</v>
      </c>
      <c r="K81" s="51">
        <f t="shared" si="15"/>
        <v>146236</v>
      </c>
      <c r="L81" s="51">
        <f t="shared" si="15"/>
        <v>144507</v>
      </c>
      <c r="M81" s="51">
        <f t="shared" si="15"/>
        <v>157043</v>
      </c>
      <c r="N81" s="51">
        <f t="shared" si="15"/>
        <v>1620351</v>
      </c>
    </row>
    <row r="82" spans="1:14" ht="12.75" customHeight="1" thickTop="1">
      <c r="A82" s="24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</row>
    <row r="83" spans="1:14" ht="12.75" customHeight="1">
      <c r="A83" s="18" t="s">
        <v>54</v>
      </c>
      <c r="B83" s="52">
        <v>129101</v>
      </c>
      <c r="C83" s="52">
        <v>123149</v>
      </c>
      <c r="D83" s="52">
        <v>132567</v>
      </c>
      <c r="E83" s="52">
        <v>99706</v>
      </c>
      <c r="F83" s="52">
        <v>108385</v>
      </c>
      <c r="G83" s="52">
        <v>135038</v>
      </c>
      <c r="H83" s="52">
        <v>146419</v>
      </c>
      <c r="I83" s="52">
        <v>146013</v>
      </c>
      <c r="J83" s="52">
        <v>152187</v>
      </c>
      <c r="K83" s="52">
        <v>146236</v>
      </c>
      <c r="L83" s="52">
        <v>144507</v>
      </c>
      <c r="M83" s="52">
        <v>157043</v>
      </c>
      <c r="N83" s="53">
        <f>SUM(B83:M83)</f>
        <v>1620351</v>
      </c>
    </row>
    <row r="84" spans="1:14" ht="12.75" customHeight="1" thickBot="1">
      <c r="A84" s="24"/>
      <c r="B84" s="73">
        <f>SUM(B83)</f>
        <v>129101</v>
      </c>
      <c r="C84" s="73">
        <f aca="true" t="shared" si="16" ref="C84:N84">SUM(C83)</f>
        <v>123149</v>
      </c>
      <c r="D84" s="73">
        <f t="shared" si="16"/>
        <v>132567</v>
      </c>
      <c r="E84" s="73">
        <f t="shared" si="16"/>
        <v>99706</v>
      </c>
      <c r="F84" s="73">
        <f t="shared" si="16"/>
        <v>108385</v>
      </c>
      <c r="G84" s="73">
        <f t="shared" si="16"/>
        <v>135038</v>
      </c>
      <c r="H84" s="73">
        <f t="shared" si="16"/>
        <v>146419</v>
      </c>
      <c r="I84" s="73">
        <f t="shared" si="16"/>
        <v>146013</v>
      </c>
      <c r="J84" s="73">
        <f t="shared" si="16"/>
        <v>152187</v>
      </c>
      <c r="K84" s="73">
        <f t="shared" si="16"/>
        <v>146236</v>
      </c>
      <c r="L84" s="73">
        <f t="shared" si="16"/>
        <v>144507</v>
      </c>
      <c r="M84" s="73">
        <f t="shared" si="16"/>
        <v>157043</v>
      </c>
      <c r="N84" s="73">
        <f t="shared" si="16"/>
        <v>1620351</v>
      </c>
    </row>
    <row r="85" spans="1:14" ht="12.75" customHeight="1" thickTop="1">
      <c r="A85" s="24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5"/>
    </row>
    <row r="86" spans="1:14" ht="12.75" customHeight="1">
      <c r="A86" s="24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5"/>
    </row>
    <row r="87" spans="1:14" ht="12.75" customHeight="1">
      <c r="A87" s="35" t="s">
        <v>27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5"/>
    </row>
    <row r="88" spans="1:14" s="21" customFormat="1" ht="12.75" customHeight="1">
      <c r="A88" s="26"/>
      <c r="B88" s="7" t="s">
        <v>1</v>
      </c>
      <c r="C88" s="7" t="s">
        <v>2</v>
      </c>
      <c r="D88" s="7" t="s">
        <v>3</v>
      </c>
      <c r="E88" s="7" t="s">
        <v>4</v>
      </c>
      <c r="F88" s="7" t="s">
        <v>5</v>
      </c>
      <c r="G88" s="7" t="s">
        <v>6</v>
      </c>
      <c r="H88" s="7" t="s">
        <v>7</v>
      </c>
      <c r="I88" s="7" t="s">
        <v>8</v>
      </c>
      <c r="J88" s="7" t="s">
        <v>9</v>
      </c>
      <c r="K88" s="7" t="s">
        <v>10</v>
      </c>
      <c r="L88" s="7" t="s">
        <v>11</v>
      </c>
      <c r="M88" s="7" t="s">
        <v>12</v>
      </c>
      <c r="N88" s="14">
        <v>2009</v>
      </c>
    </row>
    <row r="89" spans="1:14" ht="12.75" customHeight="1">
      <c r="A89" s="15" t="s">
        <v>51</v>
      </c>
      <c r="B89" s="47">
        <v>40377356</v>
      </c>
      <c r="C89" s="47">
        <v>40550801</v>
      </c>
      <c r="D89" s="47">
        <v>40702477</v>
      </c>
      <c r="E89" s="47">
        <v>40874619</v>
      </c>
      <c r="F89" s="47">
        <v>41012642</v>
      </c>
      <c r="G89" s="47">
        <v>41175676</v>
      </c>
      <c r="H89" s="47">
        <v>41362789</v>
      </c>
      <c r="I89" s="47">
        <v>41587739</v>
      </c>
      <c r="J89" s="47">
        <v>41830781</v>
      </c>
      <c r="K89" s="47">
        <v>42051332</v>
      </c>
      <c r="L89" s="47">
        <v>42277313</v>
      </c>
      <c r="M89" s="47">
        <v>42524850</v>
      </c>
      <c r="N89" s="48">
        <f>+B89</f>
        <v>40377356</v>
      </c>
    </row>
    <row r="90" spans="1:14" ht="12.75" customHeight="1">
      <c r="A90" s="22" t="s">
        <v>52</v>
      </c>
      <c r="B90" s="49">
        <v>219088</v>
      </c>
      <c r="C90" s="49">
        <v>191590</v>
      </c>
      <c r="D90" s="49">
        <v>217442</v>
      </c>
      <c r="E90" s="49">
        <v>174344</v>
      </c>
      <c r="F90" s="49">
        <v>205937</v>
      </c>
      <c r="G90" s="49">
        <v>236353</v>
      </c>
      <c r="H90" s="49">
        <v>284147</v>
      </c>
      <c r="I90" s="49">
        <v>307000</v>
      </c>
      <c r="J90" s="49">
        <v>278590</v>
      </c>
      <c r="K90" s="49">
        <v>285449</v>
      </c>
      <c r="L90" s="49">
        <v>312678</v>
      </c>
      <c r="M90" s="49">
        <v>294060</v>
      </c>
      <c r="N90" s="50">
        <f>SUM(B90:M90)</f>
        <v>3006678</v>
      </c>
    </row>
    <row r="91" spans="1:14" ht="12.75" customHeight="1">
      <c r="A91" s="23"/>
      <c r="B91" s="47">
        <f>SUM(B89:B90)</f>
        <v>40596444</v>
      </c>
      <c r="C91" s="47">
        <f aca="true" t="shared" si="17" ref="C91:N91">SUM(C89:C90)</f>
        <v>40742391</v>
      </c>
      <c r="D91" s="47">
        <f t="shared" si="17"/>
        <v>40919919</v>
      </c>
      <c r="E91" s="47">
        <f t="shared" si="17"/>
        <v>41048963</v>
      </c>
      <c r="F91" s="47">
        <f t="shared" si="17"/>
        <v>41218579</v>
      </c>
      <c r="G91" s="47">
        <f t="shared" si="17"/>
        <v>41412029</v>
      </c>
      <c r="H91" s="47">
        <f t="shared" si="17"/>
        <v>41646936</v>
      </c>
      <c r="I91" s="47">
        <f t="shared" si="17"/>
        <v>41894739</v>
      </c>
      <c r="J91" s="47">
        <f t="shared" si="17"/>
        <v>42109371</v>
      </c>
      <c r="K91" s="47">
        <f t="shared" si="17"/>
        <v>42336781</v>
      </c>
      <c r="L91" s="47">
        <f t="shared" si="17"/>
        <v>42589991</v>
      </c>
      <c r="M91" s="47">
        <f t="shared" si="17"/>
        <v>42818910</v>
      </c>
      <c r="N91" s="47">
        <f t="shared" si="17"/>
        <v>43384034</v>
      </c>
    </row>
    <row r="92" spans="1:14" ht="12.75" customHeight="1">
      <c r="A92" s="22" t="s">
        <v>53</v>
      </c>
      <c r="B92" s="49">
        <v>40550801</v>
      </c>
      <c r="C92" s="49">
        <v>40702477</v>
      </c>
      <c r="D92" s="49">
        <v>40874619</v>
      </c>
      <c r="E92" s="49">
        <v>41012642</v>
      </c>
      <c r="F92" s="49">
        <v>41175676</v>
      </c>
      <c r="G92" s="49">
        <v>41362789</v>
      </c>
      <c r="H92" s="49">
        <v>41587739</v>
      </c>
      <c r="I92" s="49">
        <v>41830781</v>
      </c>
      <c r="J92" s="49">
        <v>42051332</v>
      </c>
      <c r="K92" s="49">
        <v>42277313</v>
      </c>
      <c r="L92" s="49">
        <v>42524850</v>
      </c>
      <c r="M92" s="49">
        <v>42757648</v>
      </c>
      <c r="N92" s="50">
        <f>+M92</f>
        <v>42757648</v>
      </c>
    </row>
    <row r="93" spans="1:14" ht="12.75" customHeight="1" thickBot="1">
      <c r="A93" s="23"/>
      <c r="B93" s="51">
        <f>+B91-B92</f>
        <v>45643</v>
      </c>
      <c r="C93" s="51">
        <f aca="true" t="shared" si="18" ref="C93:N93">+C91-C92</f>
        <v>39914</v>
      </c>
      <c r="D93" s="51">
        <f t="shared" si="18"/>
        <v>45300</v>
      </c>
      <c r="E93" s="51">
        <f t="shared" si="18"/>
        <v>36321</v>
      </c>
      <c r="F93" s="51">
        <f t="shared" si="18"/>
        <v>42903</v>
      </c>
      <c r="G93" s="51">
        <f t="shared" si="18"/>
        <v>49240</v>
      </c>
      <c r="H93" s="51">
        <f t="shared" si="18"/>
        <v>59197</v>
      </c>
      <c r="I93" s="51">
        <f t="shared" si="18"/>
        <v>63958</v>
      </c>
      <c r="J93" s="51">
        <f t="shared" si="18"/>
        <v>58039</v>
      </c>
      <c r="K93" s="51">
        <f t="shared" si="18"/>
        <v>59468</v>
      </c>
      <c r="L93" s="51">
        <f t="shared" si="18"/>
        <v>65141</v>
      </c>
      <c r="M93" s="51">
        <f t="shared" si="18"/>
        <v>61262</v>
      </c>
      <c r="N93" s="51">
        <f t="shared" si="18"/>
        <v>626386</v>
      </c>
    </row>
    <row r="94" spans="1:14" ht="12.75" customHeight="1" thickTop="1">
      <c r="A94" s="2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8"/>
    </row>
    <row r="95" spans="1:14" ht="12.75" customHeight="1">
      <c r="A95" s="18" t="s">
        <v>54</v>
      </c>
      <c r="B95" s="52">
        <v>45643</v>
      </c>
      <c r="C95" s="52">
        <v>39914</v>
      </c>
      <c r="D95" s="52">
        <v>45300</v>
      </c>
      <c r="E95" s="52">
        <v>36321</v>
      </c>
      <c r="F95" s="52">
        <v>42903</v>
      </c>
      <c r="G95" s="52">
        <v>49240</v>
      </c>
      <c r="H95" s="52">
        <v>59197</v>
      </c>
      <c r="I95" s="52">
        <v>63958</v>
      </c>
      <c r="J95" s="52">
        <v>58039</v>
      </c>
      <c r="K95" s="52">
        <v>59468</v>
      </c>
      <c r="L95" s="52">
        <v>65141</v>
      </c>
      <c r="M95" s="52">
        <v>61262</v>
      </c>
      <c r="N95" s="53">
        <f>SUM(B95:M95)</f>
        <v>626386</v>
      </c>
    </row>
    <row r="96" spans="1:14" ht="12.75" customHeight="1" thickBot="1">
      <c r="A96" s="24"/>
      <c r="B96" s="73">
        <f>SUM(B95)</f>
        <v>45643</v>
      </c>
      <c r="C96" s="73">
        <f aca="true" t="shared" si="19" ref="C96:N96">SUM(C95)</f>
        <v>39914</v>
      </c>
      <c r="D96" s="73">
        <f t="shared" si="19"/>
        <v>45300</v>
      </c>
      <c r="E96" s="73">
        <f t="shared" si="19"/>
        <v>36321</v>
      </c>
      <c r="F96" s="73">
        <f t="shared" si="19"/>
        <v>42903</v>
      </c>
      <c r="G96" s="73">
        <f t="shared" si="19"/>
        <v>49240</v>
      </c>
      <c r="H96" s="73">
        <f t="shared" si="19"/>
        <v>59197</v>
      </c>
      <c r="I96" s="73">
        <f t="shared" si="19"/>
        <v>63958</v>
      </c>
      <c r="J96" s="73">
        <f t="shared" si="19"/>
        <v>58039</v>
      </c>
      <c r="K96" s="73">
        <f t="shared" si="19"/>
        <v>59468</v>
      </c>
      <c r="L96" s="73">
        <f t="shared" si="19"/>
        <v>65141</v>
      </c>
      <c r="M96" s="73">
        <f t="shared" si="19"/>
        <v>61262</v>
      </c>
      <c r="N96" s="73">
        <f t="shared" si="19"/>
        <v>626386</v>
      </c>
    </row>
    <row r="97" spans="1:14" ht="12.75" customHeight="1" thickTop="1">
      <c r="A97" s="25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5"/>
    </row>
    <row r="98" spans="1:14" ht="12.75" customHeight="1">
      <c r="A98" s="2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5"/>
    </row>
    <row r="99" spans="1:14" s="21" customFormat="1" ht="12.75" customHeight="1">
      <c r="A99" s="35" t="s">
        <v>29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8"/>
    </row>
    <row r="100" spans="1:14" s="21" customFormat="1" ht="12.75" customHeight="1">
      <c r="A100" s="9"/>
      <c r="B100" s="7" t="s">
        <v>1</v>
      </c>
      <c r="C100" s="7" t="s">
        <v>2</v>
      </c>
      <c r="D100" s="7" t="s">
        <v>3</v>
      </c>
      <c r="E100" s="7" t="s">
        <v>4</v>
      </c>
      <c r="F100" s="7" t="s">
        <v>5</v>
      </c>
      <c r="G100" s="7" t="s">
        <v>6</v>
      </c>
      <c r="H100" s="7" t="s">
        <v>7</v>
      </c>
      <c r="I100" s="7" t="s">
        <v>8</v>
      </c>
      <c r="J100" s="7" t="s">
        <v>9</v>
      </c>
      <c r="K100" s="7" t="s">
        <v>10</v>
      </c>
      <c r="L100" s="7" t="s">
        <v>11</v>
      </c>
      <c r="M100" s="7" t="s">
        <v>12</v>
      </c>
      <c r="N100" s="14">
        <v>2009</v>
      </c>
    </row>
    <row r="101" spans="1:14" ht="12.75" customHeight="1">
      <c r="A101" s="15" t="s">
        <v>51</v>
      </c>
      <c r="B101" s="47">
        <v>8007028</v>
      </c>
      <c r="C101" s="47">
        <v>8063042</v>
      </c>
      <c r="D101" s="47">
        <v>8116177</v>
      </c>
      <c r="E101" s="47">
        <v>8174631</v>
      </c>
      <c r="F101" s="47">
        <v>8208779</v>
      </c>
      <c r="G101" s="47">
        <v>8249631</v>
      </c>
      <c r="H101" s="47">
        <v>8302250</v>
      </c>
      <c r="I101" s="47">
        <v>8365673</v>
      </c>
      <c r="J101" s="47">
        <v>8424030</v>
      </c>
      <c r="K101" s="47">
        <v>8491138</v>
      </c>
      <c r="L101" s="47">
        <v>8559319</v>
      </c>
      <c r="M101" s="47">
        <v>8614051</v>
      </c>
      <c r="N101" s="48">
        <f>+B101</f>
        <v>8007028</v>
      </c>
    </row>
    <row r="102" spans="1:14" ht="12.75" customHeight="1">
      <c r="A102" s="22" t="s">
        <v>52</v>
      </c>
      <c r="B102" s="47">
        <v>56378</v>
      </c>
      <c r="C102" s="47">
        <v>53427</v>
      </c>
      <c r="D102" s="47">
        <v>59094</v>
      </c>
      <c r="E102" s="47">
        <v>34573</v>
      </c>
      <c r="F102" s="47">
        <v>41217</v>
      </c>
      <c r="G102" s="47">
        <v>53029</v>
      </c>
      <c r="H102" s="47">
        <v>65957</v>
      </c>
      <c r="I102" s="47">
        <v>59986</v>
      </c>
      <c r="J102" s="47">
        <v>69402</v>
      </c>
      <c r="K102" s="47">
        <v>70353</v>
      </c>
      <c r="L102" s="47">
        <v>58565</v>
      </c>
      <c r="M102" s="47">
        <v>76511</v>
      </c>
      <c r="N102" s="53">
        <f>SUM(B102:M102)</f>
        <v>698492</v>
      </c>
    </row>
    <row r="103" spans="1:14" ht="12.75" customHeight="1">
      <c r="A103" s="23"/>
      <c r="B103" s="72">
        <f>SUM(B101:B102)</f>
        <v>8063406</v>
      </c>
      <c r="C103" s="72">
        <f aca="true" t="shared" si="20" ref="C103:N103">SUM(C101:C102)</f>
        <v>8116469</v>
      </c>
      <c r="D103" s="72">
        <f t="shared" si="20"/>
        <v>8175271</v>
      </c>
      <c r="E103" s="72">
        <f t="shared" si="20"/>
        <v>8209204</v>
      </c>
      <c r="F103" s="72">
        <f t="shared" si="20"/>
        <v>8249996</v>
      </c>
      <c r="G103" s="72">
        <f t="shared" si="20"/>
        <v>8302660</v>
      </c>
      <c r="H103" s="72">
        <f t="shared" si="20"/>
        <v>8368207</v>
      </c>
      <c r="I103" s="72">
        <f t="shared" si="20"/>
        <v>8425659</v>
      </c>
      <c r="J103" s="72">
        <f t="shared" si="20"/>
        <v>8493432</v>
      </c>
      <c r="K103" s="72">
        <f t="shared" si="20"/>
        <v>8561491</v>
      </c>
      <c r="L103" s="72">
        <f t="shared" si="20"/>
        <v>8617884</v>
      </c>
      <c r="M103" s="72">
        <f t="shared" si="20"/>
        <v>8690562</v>
      </c>
      <c r="N103" s="72">
        <f t="shared" si="20"/>
        <v>8705520</v>
      </c>
    </row>
    <row r="104" spans="1:14" ht="12.75" customHeight="1">
      <c r="A104" s="22" t="s">
        <v>53</v>
      </c>
      <c r="B104" s="49">
        <v>8063042</v>
      </c>
      <c r="C104" s="49">
        <v>8116177</v>
      </c>
      <c r="D104" s="49">
        <v>8174631</v>
      </c>
      <c r="E104" s="49">
        <v>8208779</v>
      </c>
      <c r="F104" s="49">
        <v>8249631</v>
      </c>
      <c r="G104" s="49">
        <v>8302250</v>
      </c>
      <c r="H104" s="49">
        <v>8365673</v>
      </c>
      <c r="I104" s="49">
        <v>8424030</v>
      </c>
      <c r="J104" s="49">
        <v>8491138</v>
      </c>
      <c r="K104" s="49">
        <v>8559319</v>
      </c>
      <c r="L104" s="49">
        <v>8614051</v>
      </c>
      <c r="M104" s="49">
        <v>8679124</v>
      </c>
      <c r="N104" s="50">
        <f>+M104</f>
        <v>8679124</v>
      </c>
    </row>
    <row r="105" spans="1:14" ht="12.75" customHeight="1" thickBot="1">
      <c r="A105" s="23"/>
      <c r="B105" s="51">
        <f aca="true" t="shared" si="21" ref="B105:N105">B103-B104</f>
        <v>364</v>
      </c>
      <c r="C105" s="51">
        <f t="shared" si="21"/>
        <v>292</v>
      </c>
      <c r="D105" s="51">
        <f t="shared" si="21"/>
        <v>640</v>
      </c>
      <c r="E105" s="51">
        <f t="shared" si="21"/>
        <v>425</v>
      </c>
      <c r="F105" s="51">
        <f t="shared" si="21"/>
        <v>365</v>
      </c>
      <c r="G105" s="51">
        <f t="shared" si="21"/>
        <v>410</v>
      </c>
      <c r="H105" s="51">
        <f t="shared" si="21"/>
        <v>2534</v>
      </c>
      <c r="I105" s="51">
        <f t="shared" si="21"/>
        <v>1629</v>
      </c>
      <c r="J105" s="51">
        <f t="shared" si="21"/>
        <v>2294</v>
      </c>
      <c r="K105" s="51">
        <f t="shared" si="21"/>
        <v>2172</v>
      </c>
      <c r="L105" s="51">
        <f t="shared" si="21"/>
        <v>3833</v>
      </c>
      <c r="M105" s="51">
        <f t="shared" si="21"/>
        <v>11438</v>
      </c>
      <c r="N105" s="88">
        <f t="shared" si="21"/>
        <v>26396</v>
      </c>
    </row>
    <row r="106" spans="1:14" ht="12.75" customHeight="1" thickTop="1">
      <c r="A106" s="24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3"/>
    </row>
    <row r="107" spans="1:14" ht="12.75" customHeight="1">
      <c r="A107" s="18" t="s">
        <v>54</v>
      </c>
      <c r="B107" s="52">
        <v>0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3">
        <f>SUM(B107:M107)</f>
        <v>0</v>
      </c>
    </row>
    <row r="108" spans="1:14" ht="12.75" customHeight="1">
      <c r="A108" s="18" t="s">
        <v>44</v>
      </c>
      <c r="B108" s="52">
        <v>364</v>
      </c>
      <c r="C108" s="52">
        <v>292</v>
      </c>
      <c r="D108" s="52">
        <v>515</v>
      </c>
      <c r="E108" s="52">
        <v>425</v>
      </c>
      <c r="F108" s="52">
        <v>365</v>
      </c>
      <c r="G108" s="52">
        <v>410</v>
      </c>
      <c r="H108" s="52">
        <v>12</v>
      </c>
      <c r="I108" s="52">
        <v>30</v>
      </c>
      <c r="J108" s="52">
        <v>21</v>
      </c>
      <c r="K108" s="52">
        <v>27</v>
      </c>
      <c r="L108" s="52">
        <v>10</v>
      </c>
      <c r="M108" s="52">
        <v>282</v>
      </c>
      <c r="N108" s="53">
        <f>SUM(B108:M108)</f>
        <v>2753</v>
      </c>
    </row>
    <row r="109" spans="1:14" ht="12.75" customHeight="1">
      <c r="A109" s="15" t="s">
        <v>46</v>
      </c>
      <c r="B109" s="47">
        <v>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/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53">
        <f>SUM(B109:M109)</f>
        <v>0</v>
      </c>
    </row>
    <row r="110" spans="1:14" ht="12.75" customHeight="1">
      <c r="A110" s="22" t="s">
        <v>28</v>
      </c>
      <c r="B110" s="49">
        <v>0</v>
      </c>
      <c r="C110" s="49">
        <v>0</v>
      </c>
      <c r="D110" s="49">
        <v>125</v>
      </c>
      <c r="E110" s="49">
        <v>0</v>
      </c>
      <c r="F110" s="49">
        <v>0</v>
      </c>
      <c r="G110" s="49">
        <v>0</v>
      </c>
      <c r="H110" s="49">
        <v>2521</v>
      </c>
      <c r="I110" s="49">
        <v>1599</v>
      </c>
      <c r="J110" s="49">
        <v>2273</v>
      </c>
      <c r="K110" s="49">
        <v>2145</v>
      </c>
      <c r="L110" s="49">
        <v>3823</v>
      </c>
      <c r="M110" s="49">
        <v>11156</v>
      </c>
      <c r="N110" s="53">
        <f>SUM(B110:M110)</f>
        <v>23642</v>
      </c>
    </row>
    <row r="111" spans="1:14" ht="12.75" customHeight="1" thickBot="1">
      <c r="A111" s="23"/>
      <c r="B111" s="51">
        <f aca="true" t="shared" si="22" ref="B111:N111">SUM(B107:B110)</f>
        <v>364</v>
      </c>
      <c r="C111" s="51">
        <f t="shared" si="22"/>
        <v>292</v>
      </c>
      <c r="D111" s="51">
        <f t="shared" si="22"/>
        <v>640</v>
      </c>
      <c r="E111" s="51">
        <f t="shared" si="22"/>
        <v>425</v>
      </c>
      <c r="F111" s="51">
        <f t="shared" si="22"/>
        <v>365</v>
      </c>
      <c r="G111" s="51">
        <f t="shared" si="22"/>
        <v>410</v>
      </c>
      <c r="H111" s="51">
        <f t="shared" si="22"/>
        <v>2533</v>
      </c>
      <c r="I111" s="51">
        <f t="shared" si="22"/>
        <v>1629</v>
      </c>
      <c r="J111" s="51">
        <f t="shared" si="22"/>
        <v>2294</v>
      </c>
      <c r="K111" s="51">
        <f t="shared" si="22"/>
        <v>2172</v>
      </c>
      <c r="L111" s="51">
        <f t="shared" si="22"/>
        <v>3833</v>
      </c>
      <c r="M111" s="51">
        <f t="shared" si="22"/>
        <v>11438</v>
      </c>
      <c r="N111" s="89">
        <f t="shared" si="22"/>
        <v>26395</v>
      </c>
    </row>
    <row r="112" spans="1:14" ht="12.75" customHeight="1" thickTop="1">
      <c r="A112" s="26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5"/>
    </row>
    <row r="113" spans="1:14" ht="12.75" customHeight="1">
      <c r="A113" s="26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5"/>
    </row>
  </sheetData>
  <conditionalFormatting sqref="N14:N19 P25:IV32 O27:O28 O31:O32 P14:IV22 O16:O17 B15:M17 B20:O22 B25:N33">
    <cfRule type="cellIs" priority="1" dxfId="0" operator="equal" stopIfTrue="1">
      <formula>"OMIT"</formula>
    </cfRule>
  </conditionalFormatting>
  <printOptions gridLines="1"/>
  <pageMargins left="0.34" right="0.33" top="1" bottom="1" header="0.5" footer="0.5"/>
  <pageSetup firstPageNumber="9" useFirstPageNumber="1" horizontalDpi="600" verticalDpi="600" orientation="landscape" paperSize="5" r:id="rId1"/>
  <headerFooter alignWithMargins="0">
    <oddFooter>&amp;L&amp;D&amp;R&amp;P</oddFooter>
  </headerFooter>
  <rowBreaks count="3" manualBreakCount="3">
    <brk id="33" max="255" man="1"/>
    <brk id="62" max="255" man="1"/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workbookViewId="0" topLeftCell="A1">
      <selection activeCell="M60" sqref="M60"/>
    </sheetView>
  </sheetViews>
  <sheetFormatPr defaultColWidth="14.421875" defaultRowHeight="12.75"/>
  <cols>
    <col min="1" max="1" width="19.7109375" style="20" customWidth="1"/>
    <col min="2" max="13" width="11.7109375" style="19" customWidth="1"/>
    <col min="14" max="14" width="13.00390625" style="20" customWidth="1"/>
    <col min="15" max="20" width="14.421875" style="20" customWidth="1"/>
    <col min="21" max="16384" width="14.421875" style="20" customWidth="1"/>
  </cols>
  <sheetData>
    <row r="1" spans="1:14" s="21" customFormat="1" ht="12.75" customHeight="1">
      <c r="A1" s="3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s="21" customFormat="1" ht="12.75" customHeight="1">
      <c r="A2" s="1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14" s="21" customFormat="1" ht="12.75" customHeight="1">
      <c r="A3" s="3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14" s="21" customFormat="1" ht="12.75" customHeight="1">
      <c r="A4" s="1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4">
        <v>2009</v>
      </c>
    </row>
    <row r="5" spans="1:15" s="19" customFormat="1" ht="12.75" customHeight="1">
      <c r="A5" s="15" t="s">
        <v>13</v>
      </c>
      <c r="B5" s="75">
        <v>7860623</v>
      </c>
      <c r="C5" s="75">
        <v>10088483</v>
      </c>
      <c r="D5" s="75">
        <v>10768753</v>
      </c>
      <c r="E5" s="75">
        <v>7087079</v>
      </c>
      <c r="F5" s="75">
        <v>3077435</v>
      </c>
      <c r="G5" s="75">
        <v>7857440</v>
      </c>
      <c r="H5" s="75">
        <v>11680600</v>
      </c>
      <c r="I5" s="75">
        <v>7775547</v>
      </c>
      <c r="J5" s="75">
        <v>8111533</v>
      </c>
      <c r="K5" s="75">
        <v>10035374</v>
      </c>
      <c r="L5" s="75">
        <v>8791927</v>
      </c>
      <c r="M5" s="75">
        <v>11057386</v>
      </c>
      <c r="N5" s="75">
        <f>SUM(B5:M5)</f>
        <v>104192180</v>
      </c>
      <c r="O5" s="38"/>
    </row>
    <row r="6" spans="1:14" s="19" customFormat="1" ht="12.75" customHeight="1">
      <c r="A6" s="15" t="s">
        <v>14</v>
      </c>
      <c r="B6" s="16">
        <v>0.112</v>
      </c>
      <c r="C6" s="16">
        <v>0.1115</v>
      </c>
      <c r="D6" s="16">
        <v>0.1105</v>
      </c>
      <c r="E6" s="16">
        <v>0.1132</v>
      </c>
      <c r="F6" s="16">
        <v>0.1085</v>
      </c>
      <c r="G6" s="16">
        <v>0.1106</v>
      </c>
      <c r="H6" s="16">
        <v>0.1108</v>
      </c>
      <c r="I6" s="16">
        <v>0.1131</v>
      </c>
      <c r="J6" s="16">
        <v>0.1171</v>
      </c>
      <c r="K6" s="16">
        <v>0.1182</v>
      </c>
      <c r="L6" s="16">
        <v>0.1165</v>
      </c>
      <c r="M6" s="16">
        <v>0.1185</v>
      </c>
      <c r="N6" s="16">
        <f>(((B5*B6/100)+(C5*C6/100)+(D5*D6/100)+(E5*E6/100)+(F5*F6/100)+(G5*G6/100)+(H5*H6/100)+(I5*I6/100)+(J5*J6/100)+(K5*K6/100)+(L5*L6/100)+(M5*M6/100))/N5)*100</f>
        <v>0.11368051848612824</v>
      </c>
    </row>
    <row r="7" spans="1:14" s="19" customFormat="1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s="19" customFormat="1" ht="12.75" customHeight="1">
      <c r="A8" s="15" t="s">
        <v>15</v>
      </c>
      <c r="B8" s="75">
        <v>7859430</v>
      </c>
      <c r="C8" s="75">
        <v>8938483</v>
      </c>
      <c r="D8" s="75">
        <v>10127753</v>
      </c>
      <c r="E8" s="75">
        <v>6298079</v>
      </c>
      <c r="F8" s="75">
        <v>3055435</v>
      </c>
      <c r="G8" s="75">
        <v>8279440</v>
      </c>
      <c r="H8" s="75">
        <v>11355600</v>
      </c>
      <c r="I8" s="75">
        <v>8733547</v>
      </c>
      <c r="J8" s="75">
        <v>8253533</v>
      </c>
      <c r="K8" s="75">
        <v>9771374</v>
      </c>
      <c r="L8" s="75">
        <v>10460927</v>
      </c>
      <c r="M8" s="75">
        <v>11057386</v>
      </c>
      <c r="N8" s="75">
        <f>SUM(B8:M8)</f>
        <v>104190987</v>
      </c>
      <c r="O8" s="38"/>
    </row>
    <row r="9" spans="1:14" s="19" customFormat="1" ht="12.75" customHeight="1">
      <c r="A9" s="15" t="s">
        <v>16</v>
      </c>
      <c r="B9" s="16">
        <v>0.112</v>
      </c>
      <c r="C9" s="16">
        <v>0.1115</v>
      </c>
      <c r="D9" s="16">
        <v>0.1105</v>
      </c>
      <c r="E9" s="16">
        <v>0.1132</v>
      </c>
      <c r="F9" s="16">
        <v>0.1085</v>
      </c>
      <c r="G9" s="16">
        <v>0.1106</v>
      </c>
      <c r="H9" s="16">
        <v>0.1108</v>
      </c>
      <c r="I9" s="16">
        <v>0.1131</v>
      </c>
      <c r="J9" s="16">
        <v>0.1171</v>
      </c>
      <c r="K9" s="16">
        <v>0.1182</v>
      </c>
      <c r="L9" s="16">
        <v>0.1165</v>
      </c>
      <c r="M9" s="16">
        <v>0.1185</v>
      </c>
      <c r="N9" s="16">
        <f>(((B8*B9/100)+(C8*C9/100)+(D8*D9/100)+(E8*E9/100)+(F8*F9/100)+(G8*G9/100)+(H8*H9/100)+(I8*I9/100)+(J8*J9/100)+(K8*K9/100)+(L8*L9/100)+(M8*M9/100))/N8)*100</f>
        <v>0.11375844849804526</v>
      </c>
    </row>
    <row r="10" spans="1:14" s="19" customFormat="1" ht="12.75" customHeight="1">
      <c r="A10" s="1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256" s="19" customFormat="1" ht="12.75" customHeight="1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12.75" customHeight="1">
      <c r="A12" s="65" t="s">
        <v>47</v>
      </c>
      <c r="B12" s="7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12.75" customHeight="1">
      <c r="A13" s="15"/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7" t="s">
        <v>10</v>
      </c>
      <c r="L13" s="7" t="s">
        <v>11</v>
      </c>
      <c r="M13" s="7" t="s">
        <v>12</v>
      </c>
      <c r="N13" s="14">
        <v>2009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14" s="19" customFormat="1" ht="12.75" customHeight="1">
      <c r="A14" s="15" t="s">
        <v>18</v>
      </c>
      <c r="B14" s="47">
        <v>63950</v>
      </c>
      <c r="C14" s="47">
        <v>61325</v>
      </c>
      <c r="D14" s="47">
        <v>60050</v>
      </c>
      <c r="E14" s="47">
        <v>39869</v>
      </c>
      <c r="F14" s="47">
        <v>27423</v>
      </c>
      <c r="G14" s="47">
        <v>44130</v>
      </c>
      <c r="H14" s="47">
        <v>52492</v>
      </c>
      <c r="I14" s="47">
        <v>44621</v>
      </c>
      <c r="J14" s="47">
        <v>43843</v>
      </c>
      <c r="K14" s="47">
        <v>50239</v>
      </c>
      <c r="L14" s="47">
        <v>58332</v>
      </c>
      <c r="M14" s="47">
        <v>65899</v>
      </c>
      <c r="N14" s="59">
        <f>SUM(B14:M14)</f>
        <v>612173</v>
      </c>
    </row>
    <row r="15" spans="1:14" s="19" customFormat="1" ht="12.75" customHeight="1">
      <c r="A15" s="15" t="s">
        <v>19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59">
        <f>SUM(B15:M15)</f>
        <v>0</v>
      </c>
    </row>
    <row r="16" spans="1:14" s="19" customFormat="1" ht="12.75" customHeight="1" thickBot="1">
      <c r="A16" s="15"/>
      <c r="B16" s="41">
        <f aca="true" t="shared" si="0" ref="B16:N16">SUM(B14:B15)</f>
        <v>63950</v>
      </c>
      <c r="C16" s="41">
        <f t="shared" si="0"/>
        <v>61325</v>
      </c>
      <c r="D16" s="41">
        <f t="shared" si="0"/>
        <v>60050</v>
      </c>
      <c r="E16" s="41">
        <f t="shared" si="0"/>
        <v>39869</v>
      </c>
      <c r="F16" s="41">
        <f t="shared" si="0"/>
        <v>27423</v>
      </c>
      <c r="G16" s="41">
        <f t="shared" si="0"/>
        <v>44130</v>
      </c>
      <c r="H16" s="41">
        <f t="shared" si="0"/>
        <v>52492</v>
      </c>
      <c r="I16" s="41">
        <f t="shared" si="0"/>
        <v>44621</v>
      </c>
      <c r="J16" s="41">
        <f t="shared" si="0"/>
        <v>43843</v>
      </c>
      <c r="K16" s="41">
        <f t="shared" si="0"/>
        <v>50239</v>
      </c>
      <c r="L16" s="41">
        <f t="shared" si="0"/>
        <v>58332</v>
      </c>
      <c r="M16" s="41">
        <f t="shared" si="0"/>
        <v>65899</v>
      </c>
      <c r="N16" s="41">
        <f t="shared" si="0"/>
        <v>612173</v>
      </c>
    </row>
    <row r="17" spans="1:14" s="19" customFormat="1" ht="12.75" customHeight="1" thickTop="1">
      <c r="A17" s="15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19" customFormat="1" ht="12.75" customHeight="1">
      <c r="A18" s="15" t="s">
        <v>20</v>
      </c>
      <c r="B18" s="47">
        <v>63950</v>
      </c>
      <c r="C18" s="47">
        <v>61325</v>
      </c>
      <c r="D18" s="47">
        <v>60050</v>
      </c>
      <c r="E18" s="47">
        <v>39869</v>
      </c>
      <c r="F18" s="47">
        <v>27423</v>
      </c>
      <c r="G18" s="47">
        <v>44130</v>
      </c>
      <c r="H18" s="47">
        <v>52492</v>
      </c>
      <c r="I18" s="47">
        <v>44621</v>
      </c>
      <c r="J18" s="47">
        <v>43843</v>
      </c>
      <c r="K18" s="47">
        <v>50239</v>
      </c>
      <c r="L18" s="47">
        <v>58332</v>
      </c>
      <c r="M18" s="47">
        <v>65899</v>
      </c>
      <c r="N18" s="59">
        <f>SUM(B18:M18)</f>
        <v>612173</v>
      </c>
    </row>
    <row r="19" spans="1:14" s="19" customFormat="1" ht="12.75" customHeight="1">
      <c r="A19" s="15" t="s">
        <v>21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59">
        <f>SUM(B19:M19)</f>
        <v>0</v>
      </c>
    </row>
    <row r="20" spans="2:256" s="19" customFormat="1" ht="12.75" customHeight="1" thickBot="1">
      <c r="B20" s="42">
        <f aca="true" t="shared" si="1" ref="B20:N20">SUM(B18:B19)</f>
        <v>63950</v>
      </c>
      <c r="C20" s="42">
        <f t="shared" si="1"/>
        <v>61325</v>
      </c>
      <c r="D20" s="42">
        <f t="shared" si="1"/>
        <v>60050</v>
      </c>
      <c r="E20" s="42">
        <f t="shared" si="1"/>
        <v>39869</v>
      </c>
      <c r="F20" s="42">
        <f t="shared" si="1"/>
        <v>27423</v>
      </c>
      <c r="G20" s="42">
        <f t="shared" si="1"/>
        <v>44130</v>
      </c>
      <c r="H20" s="42">
        <f t="shared" si="1"/>
        <v>52492</v>
      </c>
      <c r="I20" s="42">
        <f t="shared" si="1"/>
        <v>44621</v>
      </c>
      <c r="J20" s="42">
        <f t="shared" si="1"/>
        <v>43843</v>
      </c>
      <c r="K20" s="42">
        <f t="shared" si="1"/>
        <v>50239</v>
      </c>
      <c r="L20" s="42">
        <f t="shared" si="1"/>
        <v>58332</v>
      </c>
      <c r="M20" s="42">
        <f t="shared" si="1"/>
        <v>65899</v>
      </c>
      <c r="N20" s="42">
        <f t="shared" si="1"/>
        <v>612173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9" customFormat="1" ht="12.75" customHeight="1" thickTop="1">
      <c r="A21" s="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12.75" customHeight="1">
      <c r="A22" s="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3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12.75" customHeight="1">
      <c r="A23" s="35" t="s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12.75" customHeight="1">
      <c r="A24" s="15"/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11</v>
      </c>
      <c r="M24" s="7" t="s">
        <v>12</v>
      </c>
      <c r="N24" s="14">
        <v>2009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14" s="19" customFormat="1" ht="12.75" customHeight="1">
      <c r="A25" s="15" t="s">
        <v>18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f>SUM(B25:M25)</f>
        <v>0</v>
      </c>
    </row>
    <row r="26" spans="1:14" s="19" customFormat="1" ht="12.75" customHeight="1">
      <c r="A26" s="15" t="s">
        <v>19</v>
      </c>
      <c r="B26" s="40">
        <v>132019</v>
      </c>
      <c r="C26" s="40">
        <v>120833</v>
      </c>
      <c r="D26" s="40">
        <v>113761</v>
      </c>
      <c r="E26" s="40">
        <v>101291</v>
      </c>
      <c r="F26" s="40">
        <v>62029</v>
      </c>
      <c r="G26" s="40">
        <v>90203</v>
      </c>
      <c r="H26" s="40">
        <v>115903</v>
      </c>
      <c r="I26" s="40">
        <v>106982</v>
      </c>
      <c r="J26" s="40">
        <v>104353</v>
      </c>
      <c r="K26" s="40">
        <v>121140</v>
      </c>
      <c r="L26" s="40">
        <v>119608</v>
      </c>
      <c r="M26" s="40">
        <v>131827</v>
      </c>
      <c r="N26" s="40">
        <f>SUM(B26:M26)</f>
        <v>1319949</v>
      </c>
    </row>
    <row r="27" spans="1:14" s="19" customFormat="1" ht="12.75" customHeight="1" thickBot="1">
      <c r="A27" s="15"/>
      <c r="B27" s="41">
        <f aca="true" t="shared" si="2" ref="B27:N27">SUM(B25:B26)</f>
        <v>132019</v>
      </c>
      <c r="C27" s="41">
        <f t="shared" si="2"/>
        <v>120833</v>
      </c>
      <c r="D27" s="41">
        <f t="shared" si="2"/>
        <v>113761</v>
      </c>
      <c r="E27" s="41">
        <f t="shared" si="2"/>
        <v>101291</v>
      </c>
      <c r="F27" s="41">
        <f t="shared" si="2"/>
        <v>62029</v>
      </c>
      <c r="G27" s="41">
        <f t="shared" si="2"/>
        <v>90203</v>
      </c>
      <c r="H27" s="41">
        <f t="shared" si="2"/>
        <v>115903</v>
      </c>
      <c r="I27" s="41">
        <f t="shared" si="2"/>
        <v>106982</v>
      </c>
      <c r="J27" s="41">
        <f t="shared" si="2"/>
        <v>104353</v>
      </c>
      <c r="K27" s="41">
        <f t="shared" si="2"/>
        <v>121140</v>
      </c>
      <c r="L27" s="41">
        <f t="shared" si="2"/>
        <v>119608</v>
      </c>
      <c r="M27" s="41">
        <f t="shared" si="2"/>
        <v>131827</v>
      </c>
      <c r="N27" s="41">
        <f t="shared" si="2"/>
        <v>1319949</v>
      </c>
    </row>
    <row r="28" spans="1:14" s="19" customFormat="1" ht="12.75" customHeight="1" thickTop="1">
      <c r="A28" s="15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s="19" customFormat="1" ht="12.75" customHeight="1">
      <c r="A29" s="15" t="s">
        <v>20</v>
      </c>
      <c r="B29" s="40">
        <f aca="true" t="shared" si="3" ref="B29:M29">B26+B25-B30</f>
        <v>46650</v>
      </c>
      <c r="C29" s="40">
        <f t="shared" si="3"/>
        <v>59204</v>
      </c>
      <c r="D29" s="40">
        <f t="shared" si="3"/>
        <v>62383</v>
      </c>
      <c r="E29" s="40">
        <f t="shared" si="3"/>
        <v>45617</v>
      </c>
      <c r="F29" s="40">
        <f t="shared" si="3"/>
        <v>30978</v>
      </c>
      <c r="G29" s="40">
        <f t="shared" si="3"/>
        <v>45767</v>
      </c>
      <c r="H29" s="40">
        <f t="shared" si="3"/>
        <v>57500</v>
      </c>
      <c r="I29" s="40">
        <f t="shared" si="3"/>
        <v>48184</v>
      </c>
      <c r="J29" s="40">
        <f t="shared" si="3"/>
        <v>45868</v>
      </c>
      <c r="K29" s="40">
        <f t="shared" si="3"/>
        <v>53005</v>
      </c>
      <c r="L29" s="40">
        <f t="shared" si="3"/>
        <v>56336</v>
      </c>
      <c r="M29" s="40">
        <f t="shared" si="3"/>
        <v>59312</v>
      </c>
      <c r="N29" s="40">
        <f>SUM(B29:M29)</f>
        <v>610804</v>
      </c>
    </row>
    <row r="30" spans="1:14" s="19" customFormat="1" ht="12.75" customHeight="1">
      <c r="A30" s="15" t="s">
        <v>21</v>
      </c>
      <c r="B30" s="40">
        <v>85369</v>
      </c>
      <c r="C30" s="40">
        <v>61629</v>
      </c>
      <c r="D30" s="40">
        <v>51378</v>
      </c>
      <c r="E30" s="40">
        <v>55674</v>
      </c>
      <c r="F30" s="40">
        <v>31051</v>
      </c>
      <c r="G30" s="40">
        <v>44436</v>
      </c>
      <c r="H30" s="40">
        <v>58403</v>
      </c>
      <c r="I30" s="40">
        <v>58798</v>
      </c>
      <c r="J30" s="40">
        <v>58485</v>
      </c>
      <c r="K30" s="40">
        <v>68135</v>
      </c>
      <c r="L30" s="40">
        <v>63272</v>
      </c>
      <c r="M30" s="40">
        <v>72515</v>
      </c>
      <c r="N30" s="40">
        <f>SUM(B30:M30)</f>
        <v>709145</v>
      </c>
    </row>
    <row r="31" spans="2:256" s="19" customFormat="1" ht="12.75" customHeight="1" thickBot="1">
      <c r="B31" s="42">
        <f aca="true" t="shared" si="4" ref="B31:N31">SUM(B29:B30)</f>
        <v>132019</v>
      </c>
      <c r="C31" s="42">
        <f t="shared" si="4"/>
        <v>120833</v>
      </c>
      <c r="D31" s="42">
        <f t="shared" si="4"/>
        <v>113761</v>
      </c>
      <c r="E31" s="42">
        <f t="shared" si="4"/>
        <v>101291</v>
      </c>
      <c r="F31" s="42">
        <f t="shared" si="4"/>
        <v>62029</v>
      </c>
      <c r="G31" s="42">
        <f t="shared" si="4"/>
        <v>90203</v>
      </c>
      <c r="H31" s="42">
        <f t="shared" si="4"/>
        <v>115903</v>
      </c>
      <c r="I31" s="42">
        <f t="shared" si="4"/>
        <v>106982</v>
      </c>
      <c r="J31" s="42">
        <f t="shared" si="4"/>
        <v>104353</v>
      </c>
      <c r="K31" s="42">
        <f t="shared" si="4"/>
        <v>121140</v>
      </c>
      <c r="L31" s="42">
        <f t="shared" si="4"/>
        <v>119608</v>
      </c>
      <c r="M31" s="42">
        <f t="shared" si="4"/>
        <v>131827</v>
      </c>
      <c r="N31" s="42">
        <f t="shared" si="4"/>
        <v>1319949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19" customFormat="1" ht="12.75" customHeight="1" thickTop="1">
      <c r="A32" s="15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14" ht="12.75" customHeight="1">
      <c r="A33" s="15"/>
      <c r="N33" s="19"/>
    </row>
    <row r="34" spans="1:14" s="21" customFormat="1" ht="12.75" customHeight="1">
      <c r="A34" s="35" t="s">
        <v>31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8"/>
    </row>
    <row r="35" spans="1:14" s="21" customFormat="1" ht="12.75" customHeight="1">
      <c r="A35" s="9"/>
      <c r="B35" s="7" t="s">
        <v>1</v>
      </c>
      <c r="C35" s="7" t="s">
        <v>2</v>
      </c>
      <c r="D35" s="7" t="s">
        <v>3</v>
      </c>
      <c r="E35" s="7" t="s">
        <v>4</v>
      </c>
      <c r="F35" s="7" t="s">
        <v>5</v>
      </c>
      <c r="G35" s="7" t="s">
        <v>6</v>
      </c>
      <c r="H35" s="7" t="s">
        <v>7</v>
      </c>
      <c r="I35" s="7" t="s">
        <v>8</v>
      </c>
      <c r="J35" s="7" t="s">
        <v>9</v>
      </c>
      <c r="K35" s="7" t="s">
        <v>10</v>
      </c>
      <c r="L35" s="7" t="s">
        <v>11</v>
      </c>
      <c r="M35" s="7" t="s">
        <v>12</v>
      </c>
      <c r="N35" s="14">
        <v>2009</v>
      </c>
    </row>
    <row r="36" spans="1:14" ht="12.75" customHeight="1">
      <c r="A36" s="15" t="s">
        <v>51</v>
      </c>
      <c r="B36" s="47">
        <v>23485</v>
      </c>
      <c r="C36" s="47">
        <v>24800</v>
      </c>
      <c r="D36" s="47">
        <v>19829</v>
      </c>
      <c r="E36" s="47">
        <v>27804</v>
      </c>
      <c r="F36" s="47">
        <v>6469</v>
      </c>
      <c r="G36" s="47">
        <v>26294</v>
      </c>
      <c r="H36" s="47">
        <v>18350</v>
      </c>
      <c r="I36" s="47">
        <v>29068</v>
      </c>
      <c r="J36" s="47">
        <v>24457</v>
      </c>
      <c r="K36" s="47">
        <v>22771</v>
      </c>
      <c r="L36" s="47">
        <v>25123</v>
      </c>
      <c r="M36" s="47">
        <v>24275</v>
      </c>
      <c r="N36" s="48">
        <f>+B36</f>
        <v>23485</v>
      </c>
    </row>
    <row r="37" spans="1:14" ht="12.75" customHeight="1">
      <c r="A37" s="22" t="s">
        <v>52</v>
      </c>
      <c r="B37" s="47">
        <v>793327</v>
      </c>
      <c r="C37" s="47">
        <v>924326</v>
      </c>
      <c r="D37" s="47">
        <v>1022759</v>
      </c>
      <c r="E37" s="47">
        <v>650359</v>
      </c>
      <c r="F37" s="47">
        <v>307002</v>
      </c>
      <c r="G37" s="47">
        <v>836320</v>
      </c>
      <c r="H37" s="47">
        <v>1173251</v>
      </c>
      <c r="I37" s="47">
        <v>918144</v>
      </c>
      <c r="J37" s="47">
        <v>916903</v>
      </c>
      <c r="K37" s="47">
        <v>1101772</v>
      </c>
      <c r="L37" s="47">
        <v>1139548</v>
      </c>
      <c r="M37" s="47">
        <v>1217299</v>
      </c>
      <c r="N37" s="48">
        <f>SUM(B37:M37)</f>
        <v>11001010</v>
      </c>
    </row>
    <row r="38" spans="1:14" ht="12.75" customHeight="1">
      <c r="A38" s="23"/>
      <c r="B38" s="72">
        <f>SUM(B36:B37)</f>
        <v>816812</v>
      </c>
      <c r="C38" s="72">
        <f aca="true" t="shared" si="5" ref="C38:N38">SUM(C36:C37)</f>
        <v>949126</v>
      </c>
      <c r="D38" s="72">
        <f t="shared" si="5"/>
        <v>1042588</v>
      </c>
      <c r="E38" s="72">
        <f t="shared" si="5"/>
        <v>678163</v>
      </c>
      <c r="F38" s="72">
        <f t="shared" si="5"/>
        <v>313471</v>
      </c>
      <c r="G38" s="72">
        <f t="shared" si="5"/>
        <v>862614</v>
      </c>
      <c r="H38" s="72">
        <f t="shared" si="5"/>
        <v>1191601</v>
      </c>
      <c r="I38" s="72">
        <f t="shared" si="5"/>
        <v>947212</v>
      </c>
      <c r="J38" s="72">
        <f t="shared" si="5"/>
        <v>941360</v>
      </c>
      <c r="K38" s="72">
        <f t="shared" si="5"/>
        <v>1124543</v>
      </c>
      <c r="L38" s="72">
        <f t="shared" si="5"/>
        <v>1164671</v>
      </c>
      <c r="M38" s="72">
        <f t="shared" si="5"/>
        <v>1241574</v>
      </c>
      <c r="N38" s="72">
        <f t="shared" si="5"/>
        <v>11024495</v>
      </c>
    </row>
    <row r="39" spans="1:14" ht="12.75" customHeight="1">
      <c r="A39" s="15" t="s">
        <v>53</v>
      </c>
      <c r="B39" s="49">
        <v>24800</v>
      </c>
      <c r="C39" s="49">
        <v>19829</v>
      </c>
      <c r="D39" s="49">
        <v>27804</v>
      </c>
      <c r="E39" s="49">
        <v>6469</v>
      </c>
      <c r="F39" s="49">
        <v>26294</v>
      </c>
      <c r="G39" s="49">
        <v>18350</v>
      </c>
      <c r="H39" s="49">
        <v>29068</v>
      </c>
      <c r="I39" s="49">
        <v>24457</v>
      </c>
      <c r="J39" s="49">
        <v>22771</v>
      </c>
      <c r="K39" s="49">
        <v>25123</v>
      </c>
      <c r="L39" s="49">
        <v>24275</v>
      </c>
      <c r="M39" s="49">
        <v>24146</v>
      </c>
      <c r="N39" s="50">
        <f>+M39</f>
        <v>24146</v>
      </c>
    </row>
    <row r="40" spans="1:14" ht="12.75" customHeight="1" thickBot="1">
      <c r="A40" s="24"/>
      <c r="B40" s="51">
        <f>+B38-B39</f>
        <v>792012</v>
      </c>
      <c r="C40" s="51">
        <f aca="true" t="shared" si="6" ref="C40:N40">+C38-C39</f>
        <v>929297</v>
      </c>
      <c r="D40" s="51">
        <f t="shared" si="6"/>
        <v>1014784</v>
      </c>
      <c r="E40" s="51">
        <f t="shared" si="6"/>
        <v>671694</v>
      </c>
      <c r="F40" s="51">
        <f t="shared" si="6"/>
        <v>287177</v>
      </c>
      <c r="G40" s="51">
        <f t="shared" si="6"/>
        <v>844264</v>
      </c>
      <c r="H40" s="51">
        <f t="shared" si="6"/>
        <v>1162533</v>
      </c>
      <c r="I40" s="51">
        <f t="shared" si="6"/>
        <v>922755</v>
      </c>
      <c r="J40" s="51">
        <f t="shared" si="6"/>
        <v>918589</v>
      </c>
      <c r="K40" s="51">
        <f t="shared" si="6"/>
        <v>1099420</v>
      </c>
      <c r="L40" s="51">
        <f t="shared" si="6"/>
        <v>1140396</v>
      </c>
      <c r="M40" s="51">
        <f t="shared" si="6"/>
        <v>1217428</v>
      </c>
      <c r="N40" s="51">
        <f t="shared" si="6"/>
        <v>11000349</v>
      </c>
    </row>
    <row r="41" spans="1:14" ht="12.75" customHeight="1" thickTop="1">
      <c r="A41" s="24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22" t="s">
        <v>46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8">
        <f>SUM(B42:M42)</f>
        <v>0</v>
      </c>
    </row>
    <row r="43" spans="1:14" ht="12.75" customHeight="1">
      <c r="A43" s="22" t="s">
        <v>28</v>
      </c>
      <c r="B43" s="49">
        <v>792012</v>
      </c>
      <c r="C43" s="49">
        <v>929298</v>
      </c>
      <c r="D43" s="49">
        <v>1014784</v>
      </c>
      <c r="E43" s="49">
        <v>671694</v>
      </c>
      <c r="F43" s="49">
        <v>287177</v>
      </c>
      <c r="G43" s="49">
        <v>844263</v>
      </c>
      <c r="H43" s="49">
        <v>1162532</v>
      </c>
      <c r="I43" s="49">
        <v>922755</v>
      </c>
      <c r="J43" s="49">
        <v>918590</v>
      </c>
      <c r="K43" s="49">
        <v>1099419</v>
      </c>
      <c r="L43" s="49">
        <v>1140395</v>
      </c>
      <c r="M43" s="49">
        <v>1217429</v>
      </c>
      <c r="N43" s="48">
        <f>SUM(B43:M43)</f>
        <v>11000348</v>
      </c>
    </row>
    <row r="44" spans="1:14" ht="12.75" customHeight="1" thickBot="1">
      <c r="A44" s="23"/>
      <c r="B44" s="54">
        <f>SUM(B42:B43)</f>
        <v>792012</v>
      </c>
      <c r="C44" s="54">
        <f aca="true" t="shared" si="7" ref="C44:N44">SUM(C42:C43)</f>
        <v>929298</v>
      </c>
      <c r="D44" s="54">
        <f t="shared" si="7"/>
        <v>1014784</v>
      </c>
      <c r="E44" s="54">
        <f t="shared" si="7"/>
        <v>671694</v>
      </c>
      <c r="F44" s="54">
        <f t="shared" si="7"/>
        <v>287177</v>
      </c>
      <c r="G44" s="54">
        <f t="shared" si="7"/>
        <v>844263</v>
      </c>
      <c r="H44" s="54">
        <f t="shared" si="7"/>
        <v>1162532</v>
      </c>
      <c r="I44" s="54">
        <f t="shared" si="7"/>
        <v>922755</v>
      </c>
      <c r="J44" s="54">
        <f t="shared" si="7"/>
        <v>918590</v>
      </c>
      <c r="K44" s="54">
        <f t="shared" si="7"/>
        <v>1099419</v>
      </c>
      <c r="L44" s="54">
        <f t="shared" si="7"/>
        <v>1140395</v>
      </c>
      <c r="M44" s="54">
        <f t="shared" si="7"/>
        <v>1217429</v>
      </c>
      <c r="N44" s="73">
        <f t="shared" si="7"/>
        <v>11000348</v>
      </c>
    </row>
    <row r="45" spans="1:14" s="21" customFormat="1" ht="12.75" customHeight="1" thickTop="1">
      <c r="A45" s="10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8"/>
    </row>
    <row r="46" spans="1:14" s="21" customFormat="1" ht="12.75" customHeight="1">
      <c r="A46" s="10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8"/>
    </row>
    <row r="47" spans="1:14" s="21" customFormat="1" ht="12.75" customHeight="1">
      <c r="A47" s="35" t="s">
        <v>33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0"/>
      <c r="N47" s="8"/>
    </row>
    <row r="48" spans="1:14" s="21" customFormat="1" ht="12.75" customHeight="1">
      <c r="A48" s="9"/>
      <c r="B48" s="7" t="s">
        <v>1</v>
      </c>
      <c r="C48" s="7" t="s">
        <v>2</v>
      </c>
      <c r="D48" s="7" t="s">
        <v>3</v>
      </c>
      <c r="E48" s="7" t="s">
        <v>4</v>
      </c>
      <c r="F48" s="7" t="s">
        <v>5</v>
      </c>
      <c r="G48" s="7" t="s">
        <v>6</v>
      </c>
      <c r="H48" s="7" t="s">
        <v>7</v>
      </c>
      <c r="I48" s="7" t="s">
        <v>25</v>
      </c>
      <c r="J48" s="7" t="s">
        <v>9</v>
      </c>
      <c r="K48" s="7" t="s">
        <v>10</v>
      </c>
      <c r="L48" s="7" t="s">
        <v>11</v>
      </c>
      <c r="M48" s="7" t="s">
        <v>12</v>
      </c>
      <c r="N48" s="14">
        <v>2009</v>
      </c>
    </row>
    <row r="49" spans="1:14" ht="12.75" customHeight="1">
      <c r="A49" s="15" t="s">
        <v>51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8">
        <v>0</v>
      </c>
    </row>
    <row r="50" spans="1:14" ht="12.75" customHeight="1">
      <c r="A50" s="25" t="s">
        <v>22</v>
      </c>
      <c r="B50" s="49">
        <v>14008</v>
      </c>
      <c r="C50" s="49">
        <v>5800</v>
      </c>
      <c r="D50" s="49">
        <v>15925</v>
      </c>
      <c r="E50" s="49">
        <v>12716</v>
      </c>
      <c r="F50" s="49">
        <v>13825</v>
      </c>
      <c r="G50" s="49">
        <v>11814</v>
      </c>
      <c r="H50" s="49">
        <v>14595</v>
      </c>
      <c r="I50" s="49">
        <v>13289</v>
      </c>
      <c r="J50" s="49">
        <v>13266</v>
      </c>
      <c r="K50" s="49">
        <v>11869</v>
      </c>
      <c r="L50" s="49">
        <v>11784</v>
      </c>
      <c r="M50" s="49">
        <v>10601</v>
      </c>
      <c r="N50" s="50">
        <f>SUM(B50:M50)</f>
        <v>149492</v>
      </c>
    </row>
    <row r="51" spans="1:14" ht="12.75" customHeight="1">
      <c r="A51" s="24"/>
      <c r="B51" s="52">
        <f>SUM(B49:B50)</f>
        <v>14008</v>
      </c>
      <c r="C51" s="52">
        <f aca="true" t="shared" si="8" ref="C51:N51">SUM(C49:C50)</f>
        <v>5800</v>
      </c>
      <c r="D51" s="52">
        <f t="shared" si="8"/>
        <v>15925</v>
      </c>
      <c r="E51" s="52">
        <f t="shared" si="8"/>
        <v>12716</v>
      </c>
      <c r="F51" s="52">
        <f t="shared" si="8"/>
        <v>13825</v>
      </c>
      <c r="G51" s="52">
        <f t="shared" si="8"/>
        <v>11814</v>
      </c>
      <c r="H51" s="52">
        <f t="shared" si="8"/>
        <v>14595</v>
      </c>
      <c r="I51" s="52">
        <f t="shared" si="8"/>
        <v>13289</v>
      </c>
      <c r="J51" s="52">
        <f t="shared" si="8"/>
        <v>13266</v>
      </c>
      <c r="K51" s="52">
        <f t="shared" si="8"/>
        <v>11869</v>
      </c>
      <c r="L51" s="52">
        <f t="shared" si="8"/>
        <v>11784</v>
      </c>
      <c r="M51" s="52">
        <f t="shared" si="8"/>
        <v>10601</v>
      </c>
      <c r="N51" s="52">
        <f t="shared" si="8"/>
        <v>149492</v>
      </c>
    </row>
    <row r="52" spans="1:14" ht="12.75" customHeight="1">
      <c r="A52" s="15" t="s">
        <v>53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50">
        <f>+I52</f>
        <v>0</v>
      </c>
    </row>
    <row r="53" spans="1:14" ht="12.75" customHeight="1" thickBot="1">
      <c r="A53" s="24"/>
      <c r="B53" s="51">
        <f>+B51-B52</f>
        <v>14008</v>
      </c>
      <c r="C53" s="51">
        <f aca="true" t="shared" si="9" ref="C53:N53">+C51-C52</f>
        <v>5800</v>
      </c>
      <c r="D53" s="51">
        <f t="shared" si="9"/>
        <v>15925</v>
      </c>
      <c r="E53" s="51">
        <f t="shared" si="9"/>
        <v>12716</v>
      </c>
      <c r="F53" s="51">
        <f t="shared" si="9"/>
        <v>13825</v>
      </c>
      <c r="G53" s="51">
        <f t="shared" si="9"/>
        <v>11814</v>
      </c>
      <c r="H53" s="51">
        <f t="shared" si="9"/>
        <v>14595</v>
      </c>
      <c r="I53" s="51">
        <f t="shared" si="9"/>
        <v>13289</v>
      </c>
      <c r="J53" s="51">
        <f t="shared" si="9"/>
        <v>13266</v>
      </c>
      <c r="K53" s="51">
        <f t="shared" si="9"/>
        <v>11869</v>
      </c>
      <c r="L53" s="51">
        <f t="shared" si="9"/>
        <v>11784</v>
      </c>
      <c r="M53" s="51">
        <f t="shared" si="9"/>
        <v>10601</v>
      </c>
      <c r="N53" s="51">
        <f t="shared" si="9"/>
        <v>149492</v>
      </c>
    </row>
    <row r="54" spans="1:14" ht="12.75" customHeight="1" thickTop="1">
      <c r="A54" s="2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</row>
    <row r="55" spans="1:14" ht="12.75" customHeight="1">
      <c r="A55" s="18" t="s">
        <v>54</v>
      </c>
      <c r="B55" s="47">
        <v>14008</v>
      </c>
      <c r="C55" s="47">
        <v>5800</v>
      </c>
      <c r="D55" s="47">
        <v>15925</v>
      </c>
      <c r="E55" s="47">
        <v>12716</v>
      </c>
      <c r="F55" s="47">
        <v>13825</v>
      </c>
      <c r="G55" s="47">
        <v>11814</v>
      </c>
      <c r="H55" s="47">
        <v>14595</v>
      </c>
      <c r="I55" s="47">
        <v>13289</v>
      </c>
      <c r="J55" s="47">
        <v>13266</v>
      </c>
      <c r="K55" s="47">
        <v>11869</v>
      </c>
      <c r="L55" s="47">
        <v>11784</v>
      </c>
      <c r="M55" s="47">
        <v>10601</v>
      </c>
      <c r="N55" s="48">
        <f>SUM(B55:M55)</f>
        <v>149492</v>
      </c>
    </row>
    <row r="56" spans="1:14" ht="12.75" customHeight="1" thickBot="1">
      <c r="A56" s="34"/>
      <c r="B56" s="73">
        <f>SUM(B55)</f>
        <v>14008</v>
      </c>
      <c r="C56" s="73">
        <f aca="true" t="shared" si="10" ref="C56:N56">SUM(C55)</f>
        <v>5800</v>
      </c>
      <c r="D56" s="73">
        <f t="shared" si="10"/>
        <v>15925</v>
      </c>
      <c r="E56" s="73">
        <f t="shared" si="10"/>
        <v>12716</v>
      </c>
      <c r="F56" s="73">
        <f t="shared" si="10"/>
        <v>13825</v>
      </c>
      <c r="G56" s="73">
        <f t="shared" si="10"/>
        <v>11814</v>
      </c>
      <c r="H56" s="73">
        <f t="shared" si="10"/>
        <v>14595</v>
      </c>
      <c r="I56" s="73">
        <f t="shared" si="10"/>
        <v>13289</v>
      </c>
      <c r="J56" s="73">
        <f t="shared" si="10"/>
        <v>13266</v>
      </c>
      <c r="K56" s="73">
        <f t="shared" si="10"/>
        <v>11869</v>
      </c>
      <c r="L56" s="73">
        <f t="shared" si="10"/>
        <v>11784</v>
      </c>
      <c r="M56" s="73">
        <f t="shared" si="10"/>
        <v>10601</v>
      </c>
      <c r="N56" s="73">
        <f t="shared" si="10"/>
        <v>149492</v>
      </c>
    </row>
    <row r="57" spans="1:14" ht="12.75" customHeight="1" thickTop="1">
      <c r="A57" s="10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5"/>
    </row>
    <row r="58" spans="1:14" ht="12.75" customHeight="1">
      <c r="A58" s="10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5"/>
    </row>
    <row r="59" spans="1:14" s="21" customFormat="1" ht="12.75" customHeight="1">
      <c r="A59" s="10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8"/>
    </row>
    <row r="60" spans="1:14" s="21" customFormat="1" ht="12.75" customHeight="1">
      <c r="A60" s="1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4"/>
    </row>
  </sheetData>
  <conditionalFormatting sqref="B33:N33 N14:IV20 B19:M20 B15:M17 B25:IV32">
    <cfRule type="cellIs" priority="1" dxfId="0" operator="equal" stopIfTrue="1">
      <formula>"OMIT"</formula>
    </cfRule>
  </conditionalFormatting>
  <printOptions gridLines="1"/>
  <pageMargins left="0.3" right="0.32" top="1" bottom="1" header="0.5" footer="0.5"/>
  <pageSetup firstPageNumber="13" useFirstPageNumber="1" horizontalDpi="600" verticalDpi="600" orientation="landscape" paperSize="5" r:id="rId1"/>
  <headerFooter alignWithMargins="0">
    <oddFooter>&amp;L&amp;D&amp;R&amp;P</oddFoot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I37" sqref="I37"/>
    </sheetView>
  </sheetViews>
  <sheetFormatPr defaultColWidth="14.421875" defaultRowHeight="12.75"/>
  <cols>
    <col min="1" max="1" width="19.7109375" style="20" customWidth="1"/>
    <col min="2" max="13" width="11.7109375" style="19" customWidth="1"/>
    <col min="14" max="14" width="13.00390625" style="20" customWidth="1"/>
    <col min="15" max="20" width="14.421875" style="20" customWidth="1"/>
    <col min="21" max="16384" width="14.421875" style="20" customWidth="1"/>
  </cols>
  <sheetData>
    <row r="1" spans="1:14" s="21" customFormat="1" ht="12.75" customHeight="1">
      <c r="A1" s="3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s="21" customFormat="1" ht="12.75" customHeight="1">
      <c r="A2" s="1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256" s="19" customFormat="1" ht="12.75" customHeight="1">
      <c r="A3" s="65" t="s">
        <v>47</v>
      </c>
      <c r="B3" s="7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19" customFormat="1" ht="12.75" customHeight="1">
      <c r="A4" s="15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4">
        <v>2009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4" s="19" customFormat="1" ht="12.75" customHeight="1">
      <c r="A5" s="15" t="s">
        <v>18</v>
      </c>
      <c r="B5" s="47">
        <v>1057.8</v>
      </c>
      <c r="C5" s="47">
        <v>852.7</v>
      </c>
      <c r="D5" s="47">
        <v>936.7</v>
      </c>
      <c r="E5" s="47">
        <v>983.7</v>
      </c>
      <c r="F5" s="47">
        <v>848.1</v>
      </c>
      <c r="G5" s="47">
        <v>775.6</v>
      </c>
      <c r="H5" s="47">
        <v>792.9</v>
      </c>
      <c r="I5" s="47">
        <v>802.2</v>
      </c>
      <c r="J5" s="47">
        <v>765.5</v>
      </c>
      <c r="K5" s="47">
        <v>1612.6</v>
      </c>
      <c r="L5" s="47">
        <v>1338.5</v>
      </c>
      <c r="M5" s="47">
        <v>1034.5</v>
      </c>
      <c r="N5" s="40">
        <f>SUM(B5:M5)</f>
        <v>11800.8</v>
      </c>
    </row>
    <row r="6" spans="1:14" s="19" customFormat="1" ht="12.75" customHeight="1">
      <c r="A6" s="15" t="s">
        <v>19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f>SUM(B6:M6)</f>
        <v>0</v>
      </c>
    </row>
    <row r="7" spans="1:14" s="19" customFormat="1" ht="12.75" customHeight="1" thickBot="1">
      <c r="A7" s="15"/>
      <c r="B7" s="41">
        <f aca="true" t="shared" si="0" ref="B7:N7">SUM(B5:B6)</f>
        <v>1057.8</v>
      </c>
      <c r="C7" s="41">
        <f t="shared" si="0"/>
        <v>852.7</v>
      </c>
      <c r="D7" s="41">
        <f t="shared" si="0"/>
        <v>936.7</v>
      </c>
      <c r="E7" s="41">
        <f t="shared" si="0"/>
        <v>983.7</v>
      </c>
      <c r="F7" s="41">
        <f t="shared" si="0"/>
        <v>848.1</v>
      </c>
      <c r="G7" s="41">
        <f t="shared" si="0"/>
        <v>775.6</v>
      </c>
      <c r="H7" s="41">
        <f t="shared" si="0"/>
        <v>792.9</v>
      </c>
      <c r="I7" s="41">
        <f t="shared" si="0"/>
        <v>802.2</v>
      </c>
      <c r="J7" s="41">
        <f t="shared" si="0"/>
        <v>765.5</v>
      </c>
      <c r="K7" s="41">
        <f t="shared" si="0"/>
        <v>1612.6</v>
      </c>
      <c r="L7" s="41">
        <f t="shared" si="0"/>
        <v>1338.5</v>
      </c>
      <c r="M7" s="41">
        <f t="shared" si="0"/>
        <v>1034.5</v>
      </c>
      <c r="N7" s="41">
        <f t="shared" si="0"/>
        <v>11800.8</v>
      </c>
    </row>
    <row r="8" spans="1:14" s="19" customFormat="1" ht="12.75" customHeight="1" thickTop="1">
      <c r="A8" s="1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19" customFormat="1" ht="12.75" customHeight="1">
      <c r="A9" s="15" t="s">
        <v>20</v>
      </c>
      <c r="B9" s="47">
        <v>742.8</v>
      </c>
      <c r="C9" s="47">
        <v>659.1</v>
      </c>
      <c r="D9" s="47">
        <v>661.6</v>
      </c>
      <c r="E9" s="47">
        <v>648.6</v>
      </c>
      <c r="F9" s="47">
        <v>741.4</v>
      </c>
      <c r="G9" s="47">
        <v>685.4</v>
      </c>
      <c r="H9" s="47">
        <v>673.2</v>
      </c>
      <c r="I9" s="47">
        <v>709.3</v>
      </c>
      <c r="J9" s="47">
        <v>703.2</v>
      </c>
      <c r="K9" s="47">
        <v>453.5</v>
      </c>
      <c r="L9" s="47">
        <v>521.5</v>
      </c>
      <c r="M9" s="47">
        <v>671.3</v>
      </c>
      <c r="N9" s="40">
        <f>SUM(B9:M9)</f>
        <v>7870.9</v>
      </c>
    </row>
    <row r="10" spans="1:14" s="19" customFormat="1" ht="12.75" customHeight="1">
      <c r="A10" s="15" t="s">
        <v>21</v>
      </c>
      <c r="B10" s="49">
        <v>315</v>
      </c>
      <c r="C10" s="49">
        <v>193.6</v>
      </c>
      <c r="D10" s="49">
        <v>275.1</v>
      </c>
      <c r="E10" s="49">
        <v>335.1</v>
      </c>
      <c r="F10" s="49">
        <v>106.7</v>
      </c>
      <c r="G10" s="49">
        <v>90.2</v>
      </c>
      <c r="H10" s="49">
        <v>119.7</v>
      </c>
      <c r="I10" s="49">
        <v>92.9</v>
      </c>
      <c r="J10" s="49">
        <v>62.3</v>
      </c>
      <c r="K10" s="49">
        <v>1159.1</v>
      </c>
      <c r="L10" s="49">
        <v>817</v>
      </c>
      <c r="M10" s="49">
        <v>363.2</v>
      </c>
      <c r="N10" s="40">
        <f>SUM(B10:M10)</f>
        <v>3929.9</v>
      </c>
    </row>
    <row r="11" spans="2:256" s="19" customFormat="1" ht="12.75" customHeight="1" thickBot="1">
      <c r="B11" s="42">
        <f aca="true" t="shared" si="1" ref="B11:N11">SUM(B9:B10)</f>
        <v>1057.8</v>
      </c>
      <c r="C11" s="42">
        <f t="shared" si="1"/>
        <v>852.7</v>
      </c>
      <c r="D11" s="42">
        <f t="shared" si="1"/>
        <v>936.7</v>
      </c>
      <c r="E11" s="42">
        <f t="shared" si="1"/>
        <v>983.7</v>
      </c>
      <c r="F11" s="42">
        <f t="shared" si="1"/>
        <v>848.1</v>
      </c>
      <c r="G11" s="42">
        <f t="shared" si="1"/>
        <v>775.6</v>
      </c>
      <c r="H11" s="42">
        <f t="shared" si="1"/>
        <v>792.9000000000001</v>
      </c>
      <c r="I11" s="42">
        <f t="shared" si="1"/>
        <v>802.1999999999999</v>
      </c>
      <c r="J11" s="42">
        <f t="shared" si="1"/>
        <v>765.5</v>
      </c>
      <c r="K11" s="42">
        <f t="shared" si="1"/>
        <v>1612.6</v>
      </c>
      <c r="L11" s="42">
        <f t="shared" si="1"/>
        <v>1338.5</v>
      </c>
      <c r="M11" s="42">
        <f t="shared" si="1"/>
        <v>1034.5</v>
      </c>
      <c r="N11" s="42">
        <f t="shared" si="1"/>
        <v>11800.8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14" s="19" customFormat="1" ht="12.75" customHeight="1" thickTop="1">
      <c r="A12" s="1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256" s="19" customFormat="1" ht="12.75" customHeight="1">
      <c r="A13" s="2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12.75" customHeight="1">
      <c r="A14" s="35" t="s">
        <v>17</v>
      </c>
      <c r="B14" s="17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12.75" customHeight="1">
      <c r="A15" s="15"/>
      <c r="B15" s="7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7" t="s">
        <v>10</v>
      </c>
      <c r="L15" s="7" t="s">
        <v>11</v>
      </c>
      <c r="M15" s="7" t="s">
        <v>12</v>
      </c>
      <c r="N15" s="14">
        <v>2009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14" s="19" customFormat="1" ht="12.75" customHeight="1">
      <c r="A16" s="15" t="s">
        <v>18</v>
      </c>
      <c r="B16" s="40">
        <v>1930.232</v>
      </c>
      <c r="C16" s="40">
        <v>1645.809</v>
      </c>
      <c r="D16" s="40">
        <v>1796.58</v>
      </c>
      <c r="E16" s="40">
        <v>1818.11</v>
      </c>
      <c r="F16" s="40">
        <v>2199.06</v>
      </c>
      <c r="G16" s="40">
        <v>2155.9</v>
      </c>
      <c r="H16" s="40">
        <v>2223.3</v>
      </c>
      <c r="I16" s="40">
        <v>2364.9</v>
      </c>
      <c r="J16" s="40">
        <v>2211.1</v>
      </c>
      <c r="K16" s="40">
        <v>1859.98</v>
      </c>
      <c r="L16" s="40">
        <v>1282.19</v>
      </c>
      <c r="M16" s="40">
        <v>2126.52</v>
      </c>
      <c r="N16" s="40">
        <f>SUM(B16:M16)</f>
        <v>23613.680999999997</v>
      </c>
    </row>
    <row r="17" spans="1:14" s="19" customFormat="1" ht="12.75" customHeight="1">
      <c r="A17" s="15" t="s">
        <v>19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f>SUM(B17:M17)</f>
        <v>0</v>
      </c>
    </row>
    <row r="18" spans="1:14" s="19" customFormat="1" ht="12.75" customHeight="1" thickBot="1">
      <c r="A18" s="15"/>
      <c r="B18" s="41">
        <f aca="true" t="shared" si="2" ref="B18:N18">SUM(B16:B17)</f>
        <v>1930.232</v>
      </c>
      <c r="C18" s="41">
        <v>0</v>
      </c>
      <c r="D18" s="41">
        <f t="shared" si="2"/>
        <v>1796.58</v>
      </c>
      <c r="E18" s="41">
        <f t="shared" si="2"/>
        <v>1818.11</v>
      </c>
      <c r="F18" s="41">
        <f t="shared" si="2"/>
        <v>2199.06</v>
      </c>
      <c r="G18" s="41">
        <f t="shared" si="2"/>
        <v>2155.9</v>
      </c>
      <c r="H18" s="41">
        <f t="shared" si="2"/>
        <v>2223.3</v>
      </c>
      <c r="I18" s="41">
        <f t="shared" si="2"/>
        <v>2364.9</v>
      </c>
      <c r="J18" s="41">
        <f t="shared" si="2"/>
        <v>2211.1</v>
      </c>
      <c r="K18" s="41">
        <f t="shared" si="2"/>
        <v>1859.98</v>
      </c>
      <c r="L18" s="41">
        <f t="shared" si="2"/>
        <v>1282.19</v>
      </c>
      <c r="M18" s="41">
        <f t="shared" si="2"/>
        <v>2126.52</v>
      </c>
      <c r="N18" s="41">
        <f t="shared" si="2"/>
        <v>23613.680999999997</v>
      </c>
    </row>
    <row r="19" spans="1:14" s="19" customFormat="1" ht="12.75" customHeight="1" thickTop="1">
      <c r="A19" s="15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s="19" customFormat="1" ht="12.75" customHeight="1">
      <c r="A20" s="15" t="s">
        <v>20</v>
      </c>
      <c r="B20" s="40">
        <f aca="true" t="shared" si="3" ref="B20:M20">B17+B16-B21</f>
        <v>1930.232</v>
      </c>
      <c r="C20" s="40">
        <f t="shared" si="3"/>
        <v>1645.809</v>
      </c>
      <c r="D20" s="40">
        <f t="shared" si="3"/>
        <v>1796.58</v>
      </c>
      <c r="E20" s="40">
        <f t="shared" si="3"/>
        <v>1818.11</v>
      </c>
      <c r="F20" s="40">
        <f t="shared" si="3"/>
        <v>2199.06</v>
      </c>
      <c r="G20" s="40">
        <f t="shared" si="3"/>
        <v>2155.9</v>
      </c>
      <c r="H20" s="40">
        <f t="shared" si="3"/>
        <v>2223.3</v>
      </c>
      <c r="I20" s="40">
        <f t="shared" si="3"/>
        <v>2364.9</v>
      </c>
      <c r="J20" s="40">
        <f t="shared" si="3"/>
        <v>2211.1</v>
      </c>
      <c r="K20" s="40">
        <f t="shared" si="3"/>
        <v>1859.98</v>
      </c>
      <c r="L20" s="40">
        <f t="shared" si="3"/>
        <v>1282.19</v>
      </c>
      <c r="M20" s="40">
        <f t="shared" si="3"/>
        <v>2126.52</v>
      </c>
      <c r="N20" s="40">
        <f>SUM(B20:M20)</f>
        <v>23613.680999999997</v>
      </c>
    </row>
    <row r="21" spans="1:14" s="19" customFormat="1" ht="12.75" customHeight="1">
      <c r="A21" s="15" t="s">
        <v>21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f>SUM(B21:M21)</f>
        <v>0</v>
      </c>
    </row>
    <row r="22" spans="2:256" s="19" customFormat="1" ht="12.75" customHeight="1" thickBot="1">
      <c r="B22" s="42">
        <f aca="true" t="shared" si="4" ref="B22:N22">SUM(B20:B21)</f>
        <v>1930.232</v>
      </c>
      <c r="C22" s="42">
        <f t="shared" si="4"/>
        <v>1645.809</v>
      </c>
      <c r="D22" s="42">
        <f t="shared" si="4"/>
        <v>1796.58</v>
      </c>
      <c r="E22" s="42">
        <f t="shared" si="4"/>
        <v>1818.11</v>
      </c>
      <c r="F22" s="42">
        <f t="shared" si="4"/>
        <v>2199.06</v>
      </c>
      <c r="G22" s="42">
        <f t="shared" si="4"/>
        <v>2155.9</v>
      </c>
      <c r="H22" s="42">
        <f t="shared" si="4"/>
        <v>2223.3</v>
      </c>
      <c r="I22" s="42">
        <f t="shared" si="4"/>
        <v>2364.9</v>
      </c>
      <c r="J22" s="42">
        <f t="shared" si="4"/>
        <v>2211.1</v>
      </c>
      <c r="K22" s="42">
        <f t="shared" si="4"/>
        <v>1859.98</v>
      </c>
      <c r="L22" s="42">
        <f t="shared" si="4"/>
        <v>1282.19</v>
      </c>
      <c r="M22" s="42">
        <f t="shared" si="4"/>
        <v>2126.52</v>
      </c>
      <c r="N22" s="42">
        <f t="shared" si="4"/>
        <v>23613.680999999997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9" customFormat="1" ht="12.75" customHeight="1" thickTop="1">
      <c r="A23" s="15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14" ht="12.75" customHeight="1">
      <c r="A24" s="10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5"/>
    </row>
    <row r="25" spans="1:14" s="21" customFormat="1" ht="12.75" customHeight="1">
      <c r="A25" s="35" t="s">
        <v>35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5"/>
    </row>
    <row r="26" spans="1:14" s="21" customFormat="1" ht="12.75" customHeight="1">
      <c r="A26" s="9"/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L26" s="7" t="s">
        <v>11</v>
      </c>
      <c r="M26" s="7" t="s">
        <v>12</v>
      </c>
      <c r="N26" s="14">
        <v>2009</v>
      </c>
    </row>
    <row r="27" spans="1:14" ht="12.75" customHeight="1">
      <c r="A27" s="15" t="s">
        <v>51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48">
        <f>+B27</f>
        <v>0</v>
      </c>
    </row>
    <row r="28" spans="1:14" ht="12.75" customHeight="1">
      <c r="A28" s="22" t="s">
        <v>52</v>
      </c>
      <c r="B28" s="49">
        <v>48850.5</v>
      </c>
      <c r="C28" s="49">
        <v>52383</v>
      </c>
      <c r="D28" s="49">
        <v>50789.7</v>
      </c>
      <c r="E28" s="49">
        <v>49965.8</v>
      </c>
      <c r="F28" s="49">
        <v>63701.7</v>
      </c>
      <c r="G28" s="49">
        <v>58034</v>
      </c>
      <c r="H28" s="49">
        <v>61513</v>
      </c>
      <c r="I28" s="49">
        <v>59594.3</v>
      </c>
      <c r="J28" s="49">
        <v>65265.5</v>
      </c>
      <c r="K28" s="49">
        <v>37743.7</v>
      </c>
      <c r="L28" s="49">
        <v>15735.8</v>
      </c>
      <c r="M28" s="49">
        <v>46681.7</v>
      </c>
      <c r="N28" s="50">
        <f>SUM(B28:M28)</f>
        <v>610258.7</v>
      </c>
    </row>
    <row r="29" spans="1:14" ht="12.75" customHeight="1">
      <c r="A29" s="23"/>
      <c r="B29" s="47">
        <f>SUM(B27:B28)</f>
        <v>48850.5</v>
      </c>
      <c r="C29" s="47">
        <f aca="true" t="shared" si="5" ref="C29:N29">SUM(C27:C28)</f>
        <v>52383</v>
      </c>
      <c r="D29" s="47">
        <f t="shared" si="5"/>
        <v>50789.7</v>
      </c>
      <c r="E29" s="47">
        <f t="shared" si="5"/>
        <v>49965.8</v>
      </c>
      <c r="F29" s="47">
        <f t="shared" si="5"/>
        <v>63701.7</v>
      </c>
      <c r="G29" s="47">
        <f t="shared" si="5"/>
        <v>58034</v>
      </c>
      <c r="H29" s="47">
        <f t="shared" si="5"/>
        <v>61513</v>
      </c>
      <c r="I29" s="47">
        <f t="shared" si="5"/>
        <v>59594.3</v>
      </c>
      <c r="J29" s="47">
        <f t="shared" si="5"/>
        <v>65265.5</v>
      </c>
      <c r="K29" s="47">
        <f t="shared" si="5"/>
        <v>37743.7</v>
      </c>
      <c r="L29" s="47">
        <f t="shared" si="5"/>
        <v>15735.8</v>
      </c>
      <c r="M29" s="47">
        <f t="shared" si="5"/>
        <v>46681.7</v>
      </c>
      <c r="N29" s="47">
        <f t="shared" si="5"/>
        <v>610258.7</v>
      </c>
    </row>
    <row r="30" spans="1:14" ht="12.75" customHeight="1">
      <c r="A30" s="22" t="s">
        <v>53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50">
        <f>+H30</f>
        <v>0</v>
      </c>
    </row>
    <row r="31" spans="1:14" ht="12.75" customHeight="1" thickBot="1">
      <c r="A31" s="23"/>
      <c r="B31" s="51">
        <f>+B29-B30</f>
        <v>48850.5</v>
      </c>
      <c r="C31" s="51">
        <f aca="true" t="shared" si="6" ref="C31:N31">+C29-C30</f>
        <v>52383</v>
      </c>
      <c r="D31" s="51">
        <f t="shared" si="6"/>
        <v>50789.7</v>
      </c>
      <c r="E31" s="51">
        <f t="shared" si="6"/>
        <v>49965.8</v>
      </c>
      <c r="F31" s="51">
        <f t="shared" si="6"/>
        <v>63701.7</v>
      </c>
      <c r="G31" s="51">
        <f t="shared" si="6"/>
        <v>58034</v>
      </c>
      <c r="H31" s="51">
        <f t="shared" si="6"/>
        <v>61513</v>
      </c>
      <c r="I31" s="51">
        <f t="shared" si="6"/>
        <v>59594.3</v>
      </c>
      <c r="J31" s="51">
        <f t="shared" si="6"/>
        <v>65265.5</v>
      </c>
      <c r="K31" s="51">
        <f t="shared" si="6"/>
        <v>37743.7</v>
      </c>
      <c r="L31" s="51">
        <f t="shared" si="6"/>
        <v>15735.8</v>
      </c>
      <c r="M31" s="51">
        <f t="shared" si="6"/>
        <v>46681.7</v>
      </c>
      <c r="N31" s="51">
        <f t="shared" si="6"/>
        <v>610258.7</v>
      </c>
    </row>
    <row r="32" spans="1:14" ht="12.75" customHeight="1" thickTop="1">
      <c r="A32" s="2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 ht="12.75" customHeight="1">
      <c r="A33" s="22" t="s">
        <v>44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3">
        <f>SUM(B33:M33)</f>
        <v>0</v>
      </c>
    </row>
    <row r="34" spans="1:14" ht="12.75" customHeight="1">
      <c r="A34" s="15" t="s">
        <v>46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53">
        <f>SUM(B34:M34)</f>
        <v>0</v>
      </c>
    </row>
    <row r="35" spans="1:14" ht="12.75" customHeight="1">
      <c r="A35" s="22" t="s">
        <v>28</v>
      </c>
      <c r="B35" s="49">
        <v>48850.5</v>
      </c>
      <c r="C35" s="49">
        <v>52383</v>
      </c>
      <c r="D35" s="49">
        <v>50789.7</v>
      </c>
      <c r="E35" s="49">
        <v>49965.8</v>
      </c>
      <c r="F35" s="49">
        <v>63701.7</v>
      </c>
      <c r="G35" s="49">
        <v>58034</v>
      </c>
      <c r="H35" s="49">
        <v>61513</v>
      </c>
      <c r="I35" s="49">
        <v>59594.3</v>
      </c>
      <c r="J35" s="49">
        <v>65265.5</v>
      </c>
      <c r="K35" s="49">
        <v>37743.7</v>
      </c>
      <c r="L35" s="49">
        <v>15735.8</v>
      </c>
      <c r="M35" s="49">
        <v>46681.7</v>
      </c>
      <c r="N35" s="53">
        <f>SUM(B35:M35)</f>
        <v>610258.7</v>
      </c>
    </row>
    <row r="36" spans="1:14" ht="12.75" customHeight="1" thickBot="1">
      <c r="A36" s="24"/>
      <c r="B36" s="54">
        <f>SUM(B33:B35)</f>
        <v>48850.5</v>
      </c>
      <c r="C36" s="54">
        <f aca="true" t="shared" si="7" ref="C36:M36">SUM(C33:C35)</f>
        <v>52383</v>
      </c>
      <c r="D36" s="54">
        <f t="shared" si="7"/>
        <v>50789.7</v>
      </c>
      <c r="E36" s="54">
        <f t="shared" si="7"/>
        <v>49965.8</v>
      </c>
      <c r="F36" s="54">
        <f t="shared" si="7"/>
        <v>63701.7</v>
      </c>
      <c r="G36" s="54">
        <f t="shared" si="7"/>
        <v>58034</v>
      </c>
      <c r="H36" s="54">
        <f t="shared" si="7"/>
        <v>61513</v>
      </c>
      <c r="I36" s="54">
        <f t="shared" si="7"/>
        <v>59594.3</v>
      </c>
      <c r="J36" s="54">
        <f t="shared" si="7"/>
        <v>65265.5</v>
      </c>
      <c r="K36" s="54">
        <f t="shared" si="7"/>
        <v>37743.7</v>
      </c>
      <c r="L36" s="54">
        <f t="shared" si="7"/>
        <v>15735.8</v>
      </c>
      <c r="M36" s="54">
        <f t="shared" si="7"/>
        <v>46681.7</v>
      </c>
      <c r="N36" s="73">
        <f>SUM(N33:N35)</f>
        <v>610258.7</v>
      </c>
    </row>
    <row r="37" spans="1:14" ht="12.75" customHeight="1" thickTop="1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5"/>
    </row>
    <row r="38" spans="1:14" ht="12.75" customHeight="1">
      <c r="A38" s="2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5"/>
    </row>
    <row r="39" spans="1:14" ht="12.75" customHeight="1">
      <c r="A39" s="35" t="s">
        <v>56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5"/>
    </row>
    <row r="40" spans="1:14" s="21" customFormat="1" ht="12.75" customHeight="1">
      <c r="A40" s="24"/>
      <c r="B40" s="7" t="s">
        <v>1</v>
      </c>
      <c r="C40" s="7" t="s">
        <v>2</v>
      </c>
      <c r="D40" s="7" t="s">
        <v>3</v>
      </c>
      <c r="E40" s="7" t="s">
        <v>4</v>
      </c>
      <c r="F40" s="7" t="s">
        <v>5</v>
      </c>
      <c r="G40" s="7" t="s">
        <v>6</v>
      </c>
      <c r="H40" s="7" t="s">
        <v>7</v>
      </c>
      <c r="I40" s="7" t="s">
        <v>8</v>
      </c>
      <c r="J40" s="7" t="s">
        <v>9</v>
      </c>
      <c r="K40" s="7" t="s">
        <v>10</v>
      </c>
      <c r="L40" s="7" t="s">
        <v>11</v>
      </c>
      <c r="M40" s="7" t="s">
        <v>12</v>
      </c>
      <c r="N40" s="14">
        <v>2009</v>
      </c>
    </row>
    <row r="41" spans="1:14" ht="12.75" customHeight="1">
      <c r="A41" s="15" t="s">
        <v>51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8">
        <f>+B41</f>
        <v>0</v>
      </c>
    </row>
    <row r="42" spans="1:14" ht="12.75" customHeight="1">
      <c r="A42" s="22" t="s">
        <v>52</v>
      </c>
      <c r="B42" s="47">
        <v>63058.2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8">
        <f>SUM(B42:M42)</f>
        <v>63058.2</v>
      </c>
    </row>
    <row r="43" spans="1:14" ht="12.75" customHeight="1">
      <c r="A43" s="22" t="s">
        <v>22</v>
      </c>
      <c r="B43" s="49">
        <v>0</v>
      </c>
      <c r="C43" s="49">
        <v>68670.4</v>
      </c>
      <c r="D43" s="49">
        <v>66075.2</v>
      </c>
      <c r="E43" s="49">
        <v>67667.4</v>
      </c>
      <c r="F43" s="49">
        <v>82932.6</v>
      </c>
      <c r="G43" s="49">
        <v>79799.1</v>
      </c>
      <c r="H43" s="49">
        <v>82291.9</v>
      </c>
      <c r="I43" s="49">
        <v>83264.6</v>
      </c>
      <c r="J43" s="49">
        <v>88744.1</v>
      </c>
      <c r="K43" s="49">
        <v>49362.5</v>
      </c>
      <c r="L43" s="49">
        <v>23821.8</v>
      </c>
      <c r="M43" s="49">
        <v>60686.7</v>
      </c>
      <c r="N43" s="48">
        <f>SUM(B43:M43)</f>
        <v>753316.2999999999</v>
      </c>
    </row>
    <row r="44" spans="1:14" ht="12.75" customHeight="1">
      <c r="A44" s="23"/>
      <c r="B44" s="47">
        <f>SUM(B41:B43)</f>
        <v>63058.2</v>
      </c>
      <c r="C44" s="47">
        <f aca="true" t="shared" si="8" ref="C44:N44">SUM(C41:C43)</f>
        <v>68670.4</v>
      </c>
      <c r="D44" s="47">
        <f t="shared" si="8"/>
        <v>66075.2</v>
      </c>
      <c r="E44" s="47">
        <f t="shared" si="8"/>
        <v>67667.4</v>
      </c>
      <c r="F44" s="47">
        <f t="shared" si="8"/>
        <v>82932.6</v>
      </c>
      <c r="G44" s="47">
        <f t="shared" si="8"/>
        <v>79799.1</v>
      </c>
      <c r="H44" s="47">
        <f t="shared" si="8"/>
        <v>82291.9</v>
      </c>
      <c r="I44" s="47">
        <f t="shared" si="8"/>
        <v>83264.6</v>
      </c>
      <c r="J44" s="47">
        <f t="shared" si="8"/>
        <v>88744.1</v>
      </c>
      <c r="K44" s="47">
        <f t="shared" si="8"/>
        <v>49362.5</v>
      </c>
      <c r="L44" s="47">
        <f t="shared" si="8"/>
        <v>23821.8</v>
      </c>
      <c r="M44" s="47">
        <f t="shared" si="8"/>
        <v>60686.7</v>
      </c>
      <c r="N44" s="72">
        <f t="shared" si="8"/>
        <v>816374.4999999999</v>
      </c>
    </row>
    <row r="45" spans="1:14" ht="12.75" customHeight="1">
      <c r="A45" s="22" t="s">
        <v>53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50">
        <f>+H45</f>
        <v>0</v>
      </c>
    </row>
    <row r="46" spans="1:14" ht="12.75" customHeight="1" thickBot="1">
      <c r="A46" s="23"/>
      <c r="B46" s="51">
        <f>+B44-B45</f>
        <v>63058.2</v>
      </c>
      <c r="C46" s="51">
        <f aca="true" t="shared" si="9" ref="C46:N46">+C44-C45</f>
        <v>68670.4</v>
      </c>
      <c r="D46" s="51">
        <f t="shared" si="9"/>
        <v>66075.2</v>
      </c>
      <c r="E46" s="51">
        <f t="shared" si="9"/>
        <v>67667.4</v>
      </c>
      <c r="F46" s="51">
        <f t="shared" si="9"/>
        <v>82932.6</v>
      </c>
      <c r="G46" s="51">
        <f t="shared" si="9"/>
        <v>79799.1</v>
      </c>
      <c r="H46" s="51">
        <f t="shared" si="9"/>
        <v>82291.9</v>
      </c>
      <c r="I46" s="51">
        <f t="shared" si="9"/>
        <v>83264.6</v>
      </c>
      <c r="J46" s="51">
        <f t="shared" si="9"/>
        <v>88744.1</v>
      </c>
      <c r="K46" s="51">
        <f t="shared" si="9"/>
        <v>49362.5</v>
      </c>
      <c r="L46" s="51">
        <f t="shared" si="9"/>
        <v>23821.8</v>
      </c>
      <c r="M46" s="51">
        <f t="shared" si="9"/>
        <v>60686.7</v>
      </c>
      <c r="N46" s="51">
        <f t="shared" si="9"/>
        <v>816374.4999999999</v>
      </c>
    </row>
    <row r="47" spans="1:14" ht="12.75" customHeight="1" thickTop="1">
      <c r="A47" s="24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</row>
    <row r="48" spans="1:14" ht="12.75" customHeight="1">
      <c r="A48" s="24" t="s">
        <v>45</v>
      </c>
      <c r="B48" s="52">
        <v>26080.4</v>
      </c>
      <c r="C48" s="52">
        <v>29470.7</v>
      </c>
      <c r="D48" s="52">
        <v>25170.7</v>
      </c>
      <c r="E48" s="52">
        <v>25693.6</v>
      </c>
      <c r="F48" s="52">
        <v>30706.7</v>
      </c>
      <c r="G48" s="52">
        <v>29115.7</v>
      </c>
      <c r="H48" s="52">
        <v>32120.3</v>
      </c>
      <c r="I48" s="52">
        <v>30780.2</v>
      </c>
      <c r="J48" s="52">
        <v>36416</v>
      </c>
      <c r="K48" s="52">
        <v>20291.1</v>
      </c>
      <c r="L48" s="52">
        <v>8962.8</v>
      </c>
      <c r="M48" s="52">
        <v>22336.2</v>
      </c>
      <c r="N48" s="48">
        <f>SUM(B48:M48)</f>
        <v>317144.4</v>
      </c>
    </row>
    <row r="49" spans="1:14" ht="12.75" customHeight="1">
      <c r="A49" s="22" t="s">
        <v>44</v>
      </c>
      <c r="B49" s="52">
        <v>34.3</v>
      </c>
      <c r="C49" s="52">
        <v>19.9</v>
      </c>
      <c r="D49" s="52">
        <v>38.9</v>
      </c>
      <c r="E49" s="52">
        <v>18.9</v>
      </c>
      <c r="F49" s="52">
        <v>30.3</v>
      </c>
      <c r="G49" s="52">
        <v>25.9</v>
      </c>
      <c r="H49" s="52">
        <v>18</v>
      </c>
      <c r="I49" s="52">
        <v>53.2</v>
      </c>
      <c r="J49" s="52">
        <v>69.6</v>
      </c>
      <c r="K49" s="52">
        <v>96.7</v>
      </c>
      <c r="L49" s="52">
        <v>72.9</v>
      </c>
      <c r="M49" s="52">
        <v>30.3</v>
      </c>
      <c r="N49" s="48">
        <f>SUM(B49:M49)</f>
        <v>508.90000000000003</v>
      </c>
    </row>
    <row r="50" spans="1:14" ht="12.75" customHeight="1">
      <c r="A50" s="15" t="s">
        <v>46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8">
        <f>SUM(B50:M50)</f>
        <v>0</v>
      </c>
    </row>
    <row r="51" spans="1:14" ht="12.75" customHeight="1">
      <c r="A51" s="22" t="s">
        <v>28</v>
      </c>
      <c r="B51" s="49">
        <v>36943.5</v>
      </c>
      <c r="C51" s="49">
        <v>39179.8</v>
      </c>
      <c r="D51" s="49">
        <v>40865.5</v>
      </c>
      <c r="E51" s="49">
        <v>41954.9</v>
      </c>
      <c r="F51" s="49">
        <v>52195.6</v>
      </c>
      <c r="G51" s="49">
        <v>50657.4</v>
      </c>
      <c r="H51" s="49">
        <v>50153.5</v>
      </c>
      <c r="I51" s="49">
        <v>52431.2</v>
      </c>
      <c r="J51" s="49">
        <v>52258.6</v>
      </c>
      <c r="K51" s="49">
        <v>28974.7</v>
      </c>
      <c r="L51" s="49">
        <v>14786.1</v>
      </c>
      <c r="M51" s="49">
        <v>38320.2</v>
      </c>
      <c r="N51" s="50">
        <f>SUM(B51:M51)</f>
        <v>498721</v>
      </c>
    </row>
    <row r="52" spans="1:14" ht="12.75" customHeight="1" thickBot="1">
      <c r="A52" s="24"/>
      <c r="B52" s="54">
        <f>SUM(B48:B51)</f>
        <v>63058.2</v>
      </c>
      <c r="C52" s="54">
        <f aca="true" t="shared" si="10" ref="C52:N52">SUM(C48:C51)</f>
        <v>68670.40000000001</v>
      </c>
      <c r="D52" s="54">
        <f t="shared" si="10"/>
        <v>66075.1</v>
      </c>
      <c r="E52" s="54">
        <f t="shared" si="10"/>
        <v>67667.4</v>
      </c>
      <c r="F52" s="54">
        <f t="shared" si="10"/>
        <v>82932.6</v>
      </c>
      <c r="G52" s="54">
        <f t="shared" si="10"/>
        <v>79799</v>
      </c>
      <c r="H52" s="54">
        <f t="shared" si="10"/>
        <v>82291.8</v>
      </c>
      <c r="I52" s="54">
        <f t="shared" si="10"/>
        <v>83264.6</v>
      </c>
      <c r="J52" s="54">
        <f t="shared" si="10"/>
        <v>88744.2</v>
      </c>
      <c r="K52" s="54">
        <f t="shared" si="10"/>
        <v>49362.5</v>
      </c>
      <c r="L52" s="54">
        <f t="shared" si="10"/>
        <v>23821.8</v>
      </c>
      <c r="M52" s="54">
        <f t="shared" si="10"/>
        <v>60686.7</v>
      </c>
      <c r="N52" s="54">
        <f t="shared" si="10"/>
        <v>816374.3</v>
      </c>
    </row>
    <row r="53" spans="1:14" ht="12.75" customHeight="1" thickTop="1">
      <c r="A53" s="24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5"/>
    </row>
    <row r="54" spans="1:14" ht="12.75" customHeight="1">
      <c r="A54" s="24"/>
      <c r="B54" s="8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5"/>
    </row>
    <row r="55" ht="12.75">
      <c r="B55" s="82" t="s">
        <v>58</v>
      </c>
    </row>
  </sheetData>
  <conditionalFormatting sqref="N5:N10 O5:IV11 B6:M8 B11:N11 B16:IV23">
    <cfRule type="cellIs" priority="1" dxfId="0" operator="equal" stopIfTrue="1">
      <formula>"OMIT"</formula>
    </cfRule>
  </conditionalFormatting>
  <printOptions gridLines="1"/>
  <pageMargins left="0.33" right="0.31" top="1" bottom="1" header="0.5" footer="0.5"/>
  <pageSetup firstPageNumber="15" useFirstPageNumber="1" horizontalDpi="600" verticalDpi="600" orientation="landscape" paperSize="5" r:id="rId1"/>
  <headerFooter alignWithMargins="0"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63"/>
  <sheetViews>
    <sheetView workbookViewId="0" topLeftCell="A25">
      <selection activeCell="N41" sqref="N41"/>
    </sheetView>
  </sheetViews>
  <sheetFormatPr defaultColWidth="14.421875" defaultRowHeight="12.75"/>
  <cols>
    <col min="1" max="1" width="19.7109375" style="20" customWidth="1"/>
    <col min="2" max="13" width="11.7109375" style="19" customWidth="1"/>
    <col min="14" max="14" width="13.00390625" style="20" customWidth="1"/>
    <col min="15" max="20" width="14.421875" style="20" customWidth="1"/>
    <col min="21" max="16384" width="14.421875" style="20" customWidth="1"/>
  </cols>
  <sheetData>
    <row r="1" spans="1:14" s="21" customFormat="1" ht="12.75" customHeight="1">
      <c r="A1" s="3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s="21" customFormat="1" ht="12.75" customHeight="1">
      <c r="A2" s="1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14" s="21" customFormat="1" ht="12.75" customHeight="1">
      <c r="A3" s="3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14" s="21" customFormat="1" ht="12.75" customHeight="1">
      <c r="A4" s="1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4">
        <v>2009</v>
      </c>
    </row>
    <row r="5" spans="1:15" s="19" customFormat="1" ht="12.75" customHeight="1">
      <c r="A5" s="15" t="s">
        <v>13</v>
      </c>
      <c r="B5" s="75">
        <v>6833968</v>
      </c>
      <c r="C5" s="75">
        <v>7881276</v>
      </c>
      <c r="D5" s="75">
        <v>6198249</v>
      </c>
      <c r="E5" s="75">
        <v>6918168</v>
      </c>
      <c r="F5" s="75">
        <v>6428643</v>
      </c>
      <c r="G5" s="75">
        <v>7664828</v>
      </c>
      <c r="H5" s="75">
        <v>7489205</v>
      </c>
      <c r="I5" s="75">
        <v>7902955</v>
      </c>
      <c r="J5" s="75">
        <v>6275853</v>
      </c>
      <c r="K5" s="75">
        <v>8205772</v>
      </c>
      <c r="L5" s="75">
        <v>6810355</v>
      </c>
      <c r="M5" s="75">
        <v>7326204</v>
      </c>
      <c r="N5" s="75">
        <f>SUM(B5:M5)</f>
        <v>85935476</v>
      </c>
      <c r="O5" s="38"/>
    </row>
    <row r="6" spans="1:14" s="19" customFormat="1" ht="12.75" customHeight="1">
      <c r="A6" s="15" t="s">
        <v>14</v>
      </c>
      <c r="B6" s="16">
        <v>0.115</v>
      </c>
      <c r="C6" s="16">
        <v>0.114</v>
      </c>
      <c r="D6" s="16">
        <v>0.108</v>
      </c>
      <c r="E6" s="16">
        <v>0.112</v>
      </c>
      <c r="F6" s="16">
        <v>0.109</v>
      </c>
      <c r="G6" s="16">
        <v>0.107</v>
      </c>
      <c r="H6" s="16">
        <v>0.107</v>
      </c>
      <c r="I6" s="16">
        <v>0.111</v>
      </c>
      <c r="J6" s="16">
        <v>0.112</v>
      </c>
      <c r="K6" s="16">
        <v>0.109</v>
      </c>
      <c r="L6" s="16">
        <v>0.115</v>
      </c>
      <c r="M6" s="16">
        <v>0.121</v>
      </c>
      <c r="N6" s="16">
        <f>(((B5*B6/100)+(C5*C6/100)+(D5*D6/100)+(E5*E6/100)+(F5*F6/100)+(G5*G6/100)+(H5*H6/100)+(I5*I6/100)+(J5*J6/100)+(K5*K6/100)+(L5*L6/100)+(M5*M6/100))/N5)*100</f>
        <v>0.11165394962145785</v>
      </c>
    </row>
    <row r="7" spans="1:14" s="19" customFormat="1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s="19" customFormat="1" ht="12.75" customHeight="1">
      <c r="A8" s="15" t="s">
        <v>15</v>
      </c>
      <c r="B8" s="75">
        <v>6101467</v>
      </c>
      <c r="C8" s="75">
        <v>7112357</v>
      </c>
      <c r="D8" s="75">
        <v>7017538</v>
      </c>
      <c r="E8" s="75">
        <v>8094582</v>
      </c>
      <c r="F8" s="75">
        <v>6279094</v>
      </c>
      <c r="G8" s="75">
        <v>7921035</v>
      </c>
      <c r="H8" s="75">
        <v>7908802</v>
      </c>
      <c r="I8" s="75">
        <v>8134562</v>
      </c>
      <c r="J8" s="75">
        <v>6268250</v>
      </c>
      <c r="K8" s="75">
        <v>8333208</v>
      </c>
      <c r="L8" s="75">
        <v>6538826</v>
      </c>
      <c r="M8" s="75">
        <v>6334013</v>
      </c>
      <c r="N8" s="75">
        <f>SUM(B8:M8)</f>
        <v>86043734</v>
      </c>
      <c r="O8" s="38"/>
    </row>
    <row r="9" spans="1:14" s="19" customFormat="1" ht="12.75" customHeight="1">
      <c r="A9" s="15" t="s">
        <v>16</v>
      </c>
      <c r="B9" s="16">
        <v>0.114</v>
      </c>
      <c r="C9" s="16">
        <v>0.113</v>
      </c>
      <c r="D9" s="16">
        <v>0.107</v>
      </c>
      <c r="E9" s="16">
        <v>0.109</v>
      </c>
      <c r="F9" s="16">
        <v>0.108</v>
      </c>
      <c r="G9" s="16">
        <v>0.106</v>
      </c>
      <c r="H9" s="16">
        <v>0.106</v>
      </c>
      <c r="I9" s="16">
        <v>0.109</v>
      </c>
      <c r="J9" s="16">
        <v>0.108</v>
      </c>
      <c r="K9" s="16">
        <v>0.104</v>
      </c>
      <c r="L9" s="16">
        <v>0.111</v>
      </c>
      <c r="M9" s="16">
        <v>0.115</v>
      </c>
      <c r="N9" s="16">
        <f>(((B8*B9/100)+(C8*C9/100)+(D8*D9/100)+(E8*E9/100)+(F8*F9/100)+(G8*G9/100)+(H8*H9/100)+(I8*I9/100)+(J8*J9/100)+(K8*K9/100)+(L8*L9/100)+(M8*M9/100))/N8)*100</f>
        <v>0.10893376068500236</v>
      </c>
    </row>
    <row r="10" spans="1:14" s="19" customFormat="1" ht="12.75" customHeight="1">
      <c r="A10" s="1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256" s="19" customFormat="1" ht="12.75" customHeight="1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12.75" customHeight="1">
      <c r="A12" s="65" t="s">
        <v>47</v>
      </c>
      <c r="B12" s="7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12.75" customHeight="1">
      <c r="A13" s="15"/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7" t="s">
        <v>10</v>
      </c>
      <c r="L13" s="7" t="s">
        <v>11</v>
      </c>
      <c r="M13" s="7" t="s">
        <v>12</v>
      </c>
      <c r="N13" s="14">
        <v>2009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14" s="19" customFormat="1" ht="12.75" customHeight="1">
      <c r="A14" s="15" t="s">
        <v>18</v>
      </c>
      <c r="B14" s="47">
        <v>67972</v>
      </c>
      <c r="C14" s="47">
        <v>62063</v>
      </c>
      <c r="D14" s="47">
        <v>65398</v>
      </c>
      <c r="E14" s="47">
        <v>60475</v>
      </c>
      <c r="F14" s="47">
        <v>52005</v>
      </c>
      <c r="G14" s="47">
        <v>54112</v>
      </c>
      <c r="H14" s="47">
        <v>55038</v>
      </c>
      <c r="I14" s="47">
        <v>54547</v>
      </c>
      <c r="J14" s="47">
        <v>48647</v>
      </c>
      <c r="K14" s="47">
        <v>63022</v>
      </c>
      <c r="L14" s="47">
        <v>60011</v>
      </c>
      <c r="M14" s="47">
        <v>65595</v>
      </c>
      <c r="N14" s="59">
        <f>SUM(B14:M14)</f>
        <v>708885</v>
      </c>
    </row>
    <row r="15" spans="1:14" s="19" customFormat="1" ht="12.75" customHeight="1">
      <c r="A15" s="15" t="s">
        <v>19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59">
        <f>SUM(B15:M15)</f>
        <v>0</v>
      </c>
    </row>
    <row r="16" spans="1:14" s="19" customFormat="1" ht="12.75" customHeight="1" thickBot="1">
      <c r="A16" s="15"/>
      <c r="B16" s="41">
        <f>SUM(B14:B15)</f>
        <v>67972</v>
      </c>
      <c r="C16" s="41">
        <f>SUM(C14:C15)</f>
        <v>62063</v>
      </c>
      <c r="D16" s="41">
        <f>SUM(D14:D15)</f>
        <v>65398</v>
      </c>
      <c r="E16" s="41">
        <f aca="true" t="shared" si="0" ref="E16:N16">SUM(E14:E15)</f>
        <v>60475</v>
      </c>
      <c r="F16" s="41">
        <f t="shared" si="0"/>
        <v>52005</v>
      </c>
      <c r="G16" s="41">
        <f t="shared" si="0"/>
        <v>54112</v>
      </c>
      <c r="H16" s="41">
        <f t="shared" si="0"/>
        <v>55038</v>
      </c>
      <c r="I16" s="41">
        <f t="shared" si="0"/>
        <v>54547</v>
      </c>
      <c r="J16" s="41">
        <f t="shared" si="0"/>
        <v>48647</v>
      </c>
      <c r="K16" s="41">
        <f t="shared" si="0"/>
        <v>63022</v>
      </c>
      <c r="L16" s="41">
        <f t="shared" si="0"/>
        <v>60011</v>
      </c>
      <c r="M16" s="41">
        <f t="shared" si="0"/>
        <v>65595</v>
      </c>
      <c r="N16" s="41">
        <f t="shared" si="0"/>
        <v>708885</v>
      </c>
    </row>
    <row r="17" spans="1:14" s="19" customFormat="1" ht="12.75" customHeight="1" thickTop="1">
      <c r="A17" s="15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19" customFormat="1" ht="12.75" customHeight="1">
      <c r="A18" s="15" t="s">
        <v>20</v>
      </c>
      <c r="B18" s="47">
        <v>67811</v>
      </c>
      <c r="C18" s="47">
        <v>62030</v>
      </c>
      <c r="D18" s="47">
        <v>65318</v>
      </c>
      <c r="E18" s="47">
        <v>60467</v>
      </c>
      <c r="F18" s="47">
        <v>51939</v>
      </c>
      <c r="G18" s="47">
        <v>54072</v>
      </c>
      <c r="H18" s="47">
        <v>54964</v>
      </c>
      <c r="I18" s="47">
        <v>54469</v>
      </c>
      <c r="J18" s="47">
        <v>48569</v>
      </c>
      <c r="K18" s="47">
        <v>62976</v>
      </c>
      <c r="L18" s="47">
        <v>59982</v>
      </c>
      <c r="M18" s="47">
        <v>65455</v>
      </c>
      <c r="N18" s="59">
        <f>SUM(B18:M18)</f>
        <v>708052</v>
      </c>
    </row>
    <row r="19" spans="1:14" s="19" customFormat="1" ht="12.75" customHeight="1">
      <c r="A19" s="22" t="s">
        <v>44</v>
      </c>
      <c r="B19" s="47">
        <v>161</v>
      </c>
      <c r="C19" s="47">
        <v>33</v>
      </c>
      <c r="D19" s="47">
        <v>80</v>
      </c>
      <c r="E19" s="47">
        <v>8</v>
      </c>
      <c r="F19" s="47">
        <v>66</v>
      </c>
      <c r="G19" s="47">
        <v>39</v>
      </c>
      <c r="H19" s="47">
        <v>74</v>
      </c>
      <c r="I19" s="47">
        <v>78</v>
      </c>
      <c r="J19" s="47">
        <v>78</v>
      </c>
      <c r="K19" s="47">
        <v>45</v>
      </c>
      <c r="L19" s="47">
        <v>29</v>
      </c>
      <c r="M19" s="47">
        <v>139</v>
      </c>
      <c r="N19" s="59">
        <f>SUM(B19:M19)</f>
        <v>830</v>
      </c>
    </row>
    <row r="20" spans="1:14" s="19" customFormat="1" ht="12.75" customHeight="1">
      <c r="A20" s="15" t="s">
        <v>21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59">
        <f>SUM(B20:M20)</f>
        <v>0</v>
      </c>
    </row>
    <row r="21" spans="2:256" s="19" customFormat="1" ht="12.75" customHeight="1" thickBot="1">
      <c r="B21" s="42">
        <f>SUM(B18:B20)</f>
        <v>67972</v>
      </c>
      <c r="C21" s="42">
        <f aca="true" t="shared" si="1" ref="C21:N21">SUM(C18:C20)</f>
        <v>62063</v>
      </c>
      <c r="D21" s="42">
        <f t="shared" si="1"/>
        <v>65398</v>
      </c>
      <c r="E21" s="42">
        <f t="shared" si="1"/>
        <v>60475</v>
      </c>
      <c r="F21" s="42">
        <f t="shared" si="1"/>
        <v>52005</v>
      </c>
      <c r="G21" s="42">
        <f t="shared" si="1"/>
        <v>54111</v>
      </c>
      <c r="H21" s="42">
        <f t="shared" si="1"/>
        <v>55038</v>
      </c>
      <c r="I21" s="42">
        <f t="shared" si="1"/>
        <v>54547</v>
      </c>
      <c r="J21" s="42">
        <f t="shared" si="1"/>
        <v>48647</v>
      </c>
      <c r="K21" s="42">
        <f t="shared" si="1"/>
        <v>63021</v>
      </c>
      <c r="L21" s="42">
        <f t="shared" si="1"/>
        <v>60011</v>
      </c>
      <c r="M21" s="42">
        <f t="shared" si="1"/>
        <v>65594</v>
      </c>
      <c r="N21" s="42">
        <f t="shared" si="1"/>
        <v>708882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19" customFormat="1" ht="12.75" customHeight="1" thickTop="1">
      <c r="A22" s="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3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12.75" customHeight="1">
      <c r="A23" s="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12.75" customHeight="1">
      <c r="A24" s="35" t="s">
        <v>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12.75" customHeight="1">
      <c r="A25" s="15"/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10</v>
      </c>
      <c r="L25" s="7" t="s">
        <v>11</v>
      </c>
      <c r="M25" s="7" t="s">
        <v>12</v>
      </c>
      <c r="N25" s="14">
        <v>2009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14" s="19" customFormat="1" ht="12.75" customHeight="1">
      <c r="A26" s="15" t="s">
        <v>18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59">
        <f>SUM(B26:M26)</f>
        <v>0</v>
      </c>
    </row>
    <row r="27" spans="1:14" s="19" customFormat="1" ht="12.75" customHeight="1">
      <c r="A27" s="15" t="s">
        <v>19</v>
      </c>
      <c r="B27" s="40">
        <v>116581</v>
      </c>
      <c r="C27" s="40">
        <v>106914</v>
      </c>
      <c r="D27" s="40">
        <v>117670</v>
      </c>
      <c r="E27" s="40">
        <v>107661</v>
      </c>
      <c r="F27" s="40">
        <v>99357</v>
      </c>
      <c r="G27" s="40">
        <v>101581</v>
      </c>
      <c r="H27" s="40">
        <v>108217</v>
      </c>
      <c r="I27" s="40">
        <v>105911</v>
      </c>
      <c r="J27" s="40">
        <v>97790</v>
      </c>
      <c r="K27" s="40">
        <v>113859</v>
      </c>
      <c r="L27" s="40">
        <v>116581</v>
      </c>
      <c r="M27" s="40">
        <v>121159</v>
      </c>
      <c r="N27" s="59">
        <f>SUM(B27:M27)</f>
        <v>1313281</v>
      </c>
    </row>
    <row r="28" spans="1:14" s="19" customFormat="1" ht="12.75" customHeight="1" thickBot="1">
      <c r="A28" s="15"/>
      <c r="B28" s="41">
        <f>SUM(B26:B27)</f>
        <v>116581</v>
      </c>
      <c r="C28" s="41">
        <f aca="true" t="shared" si="2" ref="C28:N28">SUM(C26:C27)</f>
        <v>106914</v>
      </c>
      <c r="D28" s="41">
        <f t="shared" si="2"/>
        <v>117670</v>
      </c>
      <c r="E28" s="41">
        <f t="shared" si="2"/>
        <v>107661</v>
      </c>
      <c r="F28" s="41">
        <f t="shared" si="2"/>
        <v>99357</v>
      </c>
      <c r="G28" s="41">
        <f t="shared" si="2"/>
        <v>101581</v>
      </c>
      <c r="H28" s="41">
        <f t="shared" si="2"/>
        <v>108217</v>
      </c>
      <c r="I28" s="41">
        <f t="shared" si="2"/>
        <v>105911</v>
      </c>
      <c r="J28" s="41">
        <f t="shared" si="2"/>
        <v>97790</v>
      </c>
      <c r="K28" s="41">
        <f t="shared" si="2"/>
        <v>113859</v>
      </c>
      <c r="L28" s="41">
        <f t="shared" si="2"/>
        <v>116581</v>
      </c>
      <c r="M28" s="41">
        <f t="shared" si="2"/>
        <v>121159</v>
      </c>
      <c r="N28" s="41">
        <f t="shared" si="2"/>
        <v>1313281</v>
      </c>
    </row>
    <row r="29" spans="1:14" s="19" customFormat="1" ht="12.75" customHeight="1" thickTop="1">
      <c r="A29" s="15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s="19" customFormat="1" ht="12.75" customHeight="1">
      <c r="A30" s="15" t="s">
        <v>20</v>
      </c>
      <c r="B30" s="40">
        <f aca="true" t="shared" si="3" ref="B30:M30">B27+B26-B31</f>
        <v>57785</v>
      </c>
      <c r="C30" s="40">
        <f t="shared" si="3"/>
        <v>58534</v>
      </c>
      <c r="D30" s="40">
        <f t="shared" si="3"/>
        <v>59482</v>
      </c>
      <c r="E30" s="40">
        <f t="shared" si="3"/>
        <v>59796</v>
      </c>
      <c r="F30" s="40">
        <f t="shared" si="3"/>
        <v>53416</v>
      </c>
      <c r="G30" s="40">
        <f t="shared" si="3"/>
        <v>57996</v>
      </c>
      <c r="H30" s="40">
        <f t="shared" si="3"/>
        <v>58632</v>
      </c>
      <c r="I30" s="40">
        <f t="shared" si="3"/>
        <v>59609</v>
      </c>
      <c r="J30" s="40">
        <f t="shared" si="3"/>
        <v>50206</v>
      </c>
      <c r="K30" s="40">
        <f t="shared" si="3"/>
        <v>62301</v>
      </c>
      <c r="L30" s="40">
        <f t="shared" si="3"/>
        <v>57388</v>
      </c>
      <c r="M30" s="40">
        <f t="shared" si="3"/>
        <v>62197</v>
      </c>
      <c r="N30" s="59">
        <f>SUM(B30:M30)</f>
        <v>697342</v>
      </c>
    </row>
    <row r="31" spans="1:14" s="19" customFormat="1" ht="12.75" customHeight="1">
      <c r="A31" s="15" t="s">
        <v>21</v>
      </c>
      <c r="B31" s="40">
        <v>58796</v>
      </c>
      <c r="C31" s="40">
        <v>48380</v>
      </c>
      <c r="D31" s="40">
        <v>58188</v>
      </c>
      <c r="E31" s="40">
        <v>47865</v>
      </c>
      <c r="F31" s="40">
        <v>45941</v>
      </c>
      <c r="G31" s="40">
        <v>43585</v>
      </c>
      <c r="H31" s="40">
        <v>49585</v>
      </c>
      <c r="I31" s="40">
        <v>46302</v>
      </c>
      <c r="J31" s="40">
        <v>47584</v>
      </c>
      <c r="K31" s="40">
        <v>51558</v>
      </c>
      <c r="L31" s="40">
        <v>59193</v>
      </c>
      <c r="M31" s="40">
        <v>58962</v>
      </c>
      <c r="N31" s="59">
        <f>SUM(B31:M31)</f>
        <v>615939</v>
      </c>
    </row>
    <row r="32" spans="2:256" s="19" customFormat="1" ht="12.75" customHeight="1" thickBot="1">
      <c r="B32" s="42">
        <f>SUM(B30:B31)</f>
        <v>116581</v>
      </c>
      <c r="C32" s="42">
        <f aca="true" t="shared" si="4" ref="C32:N32">SUM(C30:C31)</f>
        <v>106914</v>
      </c>
      <c r="D32" s="42">
        <f t="shared" si="4"/>
        <v>117670</v>
      </c>
      <c r="E32" s="42">
        <f t="shared" si="4"/>
        <v>107661</v>
      </c>
      <c r="F32" s="42">
        <f t="shared" si="4"/>
        <v>99357</v>
      </c>
      <c r="G32" s="42">
        <f t="shared" si="4"/>
        <v>101581</v>
      </c>
      <c r="H32" s="42">
        <f t="shared" si="4"/>
        <v>108217</v>
      </c>
      <c r="I32" s="42">
        <f t="shared" si="4"/>
        <v>105911</v>
      </c>
      <c r="J32" s="42">
        <f t="shared" si="4"/>
        <v>97790</v>
      </c>
      <c r="K32" s="42">
        <f t="shared" si="4"/>
        <v>113859</v>
      </c>
      <c r="L32" s="42">
        <f t="shared" si="4"/>
        <v>116581</v>
      </c>
      <c r="M32" s="42">
        <f t="shared" si="4"/>
        <v>121159</v>
      </c>
      <c r="N32" s="42">
        <f t="shared" si="4"/>
        <v>1313281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19" customFormat="1" ht="12.75" customHeight="1" thickTop="1">
      <c r="A33" s="1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14" ht="12.75" customHeight="1">
      <c r="A34" s="15"/>
      <c r="N34" s="19"/>
    </row>
    <row r="35" spans="1:14" s="21" customFormat="1" ht="12.75" customHeight="1">
      <c r="A35" s="35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8"/>
    </row>
    <row r="36" spans="1:14" s="21" customFormat="1" ht="12.75" customHeight="1">
      <c r="A36" s="9"/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6</v>
      </c>
      <c r="H36" s="7" t="s">
        <v>7</v>
      </c>
      <c r="I36" s="7" t="s">
        <v>8</v>
      </c>
      <c r="J36" s="7" t="s">
        <v>9</v>
      </c>
      <c r="K36" s="7" t="s">
        <v>10</v>
      </c>
      <c r="L36" s="7" t="s">
        <v>11</v>
      </c>
      <c r="M36" s="7" t="s">
        <v>12</v>
      </c>
      <c r="N36" s="14">
        <v>2009</v>
      </c>
    </row>
    <row r="37" spans="1:14" ht="12.75" customHeight="1">
      <c r="A37" s="15" t="s">
        <v>51</v>
      </c>
      <c r="B37" s="47">
        <v>133094</v>
      </c>
      <c r="C37" s="47">
        <v>15182</v>
      </c>
      <c r="D37" s="47">
        <v>25953</v>
      </c>
      <c r="E37" s="47">
        <v>25246</v>
      </c>
      <c r="F37" s="47">
        <v>76556</v>
      </c>
      <c r="G37" s="47">
        <v>20950</v>
      </c>
      <c r="H37" s="47">
        <v>38369</v>
      </c>
      <c r="I37" s="47">
        <v>20299</v>
      </c>
      <c r="J37" s="47">
        <v>25256</v>
      </c>
      <c r="K37" s="47">
        <v>66037</v>
      </c>
      <c r="L37" s="47">
        <v>65162</v>
      </c>
      <c r="M37" s="47">
        <v>21438</v>
      </c>
      <c r="N37" s="48">
        <f>+B37</f>
        <v>133094</v>
      </c>
    </row>
    <row r="38" spans="1:14" ht="12.75" customHeight="1">
      <c r="A38" s="22" t="s">
        <v>52</v>
      </c>
      <c r="B38" s="47">
        <v>591353</v>
      </c>
      <c r="C38" s="47">
        <v>705043</v>
      </c>
      <c r="D38" s="47">
        <v>596887</v>
      </c>
      <c r="E38" s="47">
        <v>750812</v>
      </c>
      <c r="F38" s="47">
        <v>597454</v>
      </c>
      <c r="G38" s="47">
        <v>709093</v>
      </c>
      <c r="H38" s="47">
        <v>741470</v>
      </c>
      <c r="I38" s="47">
        <v>787226</v>
      </c>
      <c r="J38" s="47">
        <v>594013</v>
      </c>
      <c r="K38" s="47">
        <v>776353</v>
      </c>
      <c r="L38" s="47">
        <v>621104</v>
      </c>
      <c r="M38" s="47">
        <v>626137</v>
      </c>
      <c r="N38" s="48">
        <f>SUM(B38:M38)</f>
        <v>8096945</v>
      </c>
    </row>
    <row r="39" spans="1:14" ht="12.75" customHeight="1">
      <c r="A39" s="23"/>
      <c r="B39" s="72">
        <f>SUM(B37:B38)</f>
        <v>724447</v>
      </c>
      <c r="C39" s="72">
        <f aca="true" t="shared" si="5" ref="C39:N39">SUM(C37:C38)</f>
        <v>720225</v>
      </c>
      <c r="D39" s="72">
        <f t="shared" si="5"/>
        <v>622840</v>
      </c>
      <c r="E39" s="72">
        <f t="shared" si="5"/>
        <v>776058</v>
      </c>
      <c r="F39" s="72">
        <f t="shared" si="5"/>
        <v>674010</v>
      </c>
      <c r="G39" s="72">
        <f t="shared" si="5"/>
        <v>730043</v>
      </c>
      <c r="H39" s="72">
        <f t="shared" si="5"/>
        <v>779839</v>
      </c>
      <c r="I39" s="72">
        <f t="shared" si="5"/>
        <v>807525</v>
      </c>
      <c r="J39" s="72">
        <f t="shared" si="5"/>
        <v>619269</v>
      </c>
      <c r="K39" s="72">
        <f t="shared" si="5"/>
        <v>842390</v>
      </c>
      <c r="L39" s="72">
        <f t="shared" si="5"/>
        <v>686266</v>
      </c>
      <c r="M39" s="72">
        <f t="shared" si="5"/>
        <v>647575</v>
      </c>
      <c r="N39" s="72">
        <f t="shared" si="5"/>
        <v>8230039</v>
      </c>
    </row>
    <row r="40" spans="1:14" ht="12.75" customHeight="1">
      <c r="A40" s="15" t="s">
        <v>53</v>
      </c>
      <c r="B40" s="49">
        <v>15182</v>
      </c>
      <c r="C40" s="49">
        <v>25954</v>
      </c>
      <c r="D40" s="49">
        <v>25246</v>
      </c>
      <c r="E40" s="49">
        <v>76558</v>
      </c>
      <c r="F40" s="49">
        <v>20950</v>
      </c>
      <c r="G40" s="49">
        <v>38370</v>
      </c>
      <c r="H40" s="49">
        <v>20299</v>
      </c>
      <c r="I40" s="49">
        <v>25256</v>
      </c>
      <c r="J40" s="49">
        <v>66038</v>
      </c>
      <c r="K40" s="49">
        <v>65163</v>
      </c>
      <c r="L40" s="49">
        <v>21438</v>
      </c>
      <c r="M40" s="49">
        <v>13314</v>
      </c>
      <c r="N40" s="50">
        <f>+M40</f>
        <v>13314</v>
      </c>
    </row>
    <row r="41" spans="1:14" ht="12.75" customHeight="1" thickBot="1">
      <c r="A41" s="24"/>
      <c r="B41" s="51">
        <f>+B39-B40</f>
        <v>709265</v>
      </c>
      <c r="C41" s="51">
        <f aca="true" t="shared" si="6" ref="C41:N41">+C39-C40</f>
        <v>694271</v>
      </c>
      <c r="D41" s="51">
        <f t="shared" si="6"/>
        <v>597594</v>
      </c>
      <c r="E41" s="51">
        <f t="shared" si="6"/>
        <v>699500</v>
      </c>
      <c r="F41" s="51">
        <f t="shared" si="6"/>
        <v>653060</v>
      </c>
      <c r="G41" s="51">
        <f t="shared" si="6"/>
        <v>691673</v>
      </c>
      <c r="H41" s="51">
        <f t="shared" si="6"/>
        <v>759540</v>
      </c>
      <c r="I41" s="51">
        <f t="shared" si="6"/>
        <v>782269</v>
      </c>
      <c r="J41" s="51">
        <f t="shared" si="6"/>
        <v>553231</v>
      </c>
      <c r="K41" s="51">
        <f t="shared" si="6"/>
        <v>777227</v>
      </c>
      <c r="L41" s="51">
        <f t="shared" si="6"/>
        <v>664828</v>
      </c>
      <c r="M41" s="51">
        <f t="shared" si="6"/>
        <v>634261</v>
      </c>
      <c r="N41" s="51">
        <f t="shared" si="6"/>
        <v>8216725</v>
      </c>
    </row>
    <row r="42" spans="1:14" ht="12.75" customHeight="1" thickTop="1">
      <c r="A42" s="24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1:14" ht="12.75" customHeight="1">
      <c r="A43" s="22" t="s">
        <v>44</v>
      </c>
      <c r="B43" s="47">
        <v>34206</v>
      </c>
      <c r="C43" s="47">
        <v>37638</v>
      </c>
      <c r="D43" s="47">
        <v>34751</v>
      </c>
      <c r="E43" s="47">
        <v>38761</v>
      </c>
      <c r="F43" s="47">
        <v>35729</v>
      </c>
      <c r="G43" s="47">
        <v>40851</v>
      </c>
      <c r="H43" s="47">
        <v>43695</v>
      </c>
      <c r="I43" s="47">
        <v>44550</v>
      </c>
      <c r="J43" s="47">
        <v>33969</v>
      </c>
      <c r="K43" s="47">
        <v>43978</v>
      </c>
      <c r="L43" s="47">
        <v>37157</v>
      </c>
      <c r="M43" s="47">
        <v>32471</v>
      </c>
      <c r="N43" s="48">
        <f>SUM(B43:M43)</f>
        <v>457756</v>
      </c>
    </row>
    <row r="44" spans="1:14" ht="12.75" customHeight="1">
      <c r="A44" s="15" t="s">
        <v>46</v>
      </c>
      <c r="B44" s="47">
        <f>87837-803</f>
        <v>87034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8">
        <f>SUM(B44:M44)</f>
        <v>87034</v>
      </c>
    </row>
    <row r="45" spans="1:14" ht="12.75" customHeight="1">
      <c r="A45" s="22" t="s">
        <v>28</v>
      </c>
      <c r="B45" s="49">
        <v>588025</v>
      </c>
      <c r="C45" s="49">
        <v>656634</v>
      </c>
      <c r="D45" s="49">
        <v>562843</v>
      </c>
      <c r="E45" s="49">
        <v>660739</v>
      </c>
      <c r="F45" s="49">
        <v>617330</v>
      </c>
      <c r="G45" s="49">
        <v>650822</v>
      </c>
      <c r="H45" s="49">
        <v>715845</v>
      </c>
      <c r="I45" s="49">
        <v>737720</v>
      </c>
      <c r="J45" s="49">
        <v>519262</v>
      </c>
      <c r="K45" s="49">
        <v>733250</v>
      </c>
      <c r="L45" s="49">
        <v>627670</v>
      </c>
      <c r="M45" s="49">
        <v>601791</v>
      </c>
      <c r="N45" s="50">
        <f>SUM(B45:M45)</f>
        <v>7671931</v>
      </c>
    </row>
    <row r="46" spans="1:14" ht="12.75" customHeight="1" thickBot="1">
      <c r="A46" s="23"/>
      <c r="B46" s="54">
        <f aca="true" t="shared" si="7" ref="B46:N46">SUM(B43:B45)</f>
        <v>709265</v>
      </c>
      <c r="C46" s="54">
        <f t="shared" si="7"/>
        <v>694272</v>
      </c>
      <c r="D46" s="54">
        <f t="shared" si="7"/>
        <v>597594</v>
      </c>
      <c r="E46" s="54">
        <f t="shared" si="7"/>
        <v>699500</v>
      </c>
      <c r="F46" s="54">
        <f t="shared" si="7"/>
        <v>653059</v>
      </c>
      <c r="G46" s="54">
        <f t="shared" si="7"/>
        <v>691673</v>
      </c>
      <c r="H46" s="54">
        <f t="shared" si="7"/>
        <v>759540</v>
      </c>
      <c r="I46" s="54">
        <f t="shared" si="7"/>
        <v>782270</v>
      </c>
      <c r="J46" s="54">
        <f t="shared" si="7"/>
        <v>553231</v>
      </c>
      <c r="K46" s="54">
        <f t="shared" si="7"/>
        <v>777228</v>
      </c>
      <c r="L46" s="54">
        <f t="shared" si="7"/>
        <v>664827</v>
      </c>
      <c r="M46" s="54">
        <f t="shared" si="7"/>
        <v>634262</v>
      </c>
      <c r="N46" s="87">
        <f t="shared" si="7"/>
        <v>8216721</v>
      </c>
    </row>
    <row r="47" spans="1:14" s="21" customFormat="1" ht="12.75" customHeight="1" thickTop="1">
      <c r="A47" s="10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8"/>
    </row>
    <row r="48" spans="1:14" s="21" customFormat="1" ht="12.75" customHeight="1">
      <c r="A48" s="10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8"/>
    </row>
    <row r="49" spans="1:14" s="21" customFormat="1" ht="12.75" customHeight="1">
      <c r="A49" s="35" t="s">
        <v>42</v>
      </c>
      <c r="B49" s="31"/>
      <c r="C49" s="1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5"/>
    </row>
    <row r="50" spans="1:14" s="21" customFormat="1" ht="12.75" customHeight="1">
      <c r="A50" s="9"/>
      <c r="B50" s="7" t="s">
        <v>1</v>
      </c>
      <c r="C50" s="7" t="s">
        <v>2</v>
      </c>
      <c r="D50" s="7" t="s">
        <v>3</v>
      </c>
      <c r="E50" s="7" t="s">
        <v>4</v>
      </c>
      <c r="F50" s="7" t="s">
        <v>5</v>
      </c>
      <c r="G50" s="7" t="s">
        <v>6</v>
      </c>
      <c r="H50" s="7" t="s">
        <v>7</v>
      </c>
      <c r="I50" s="7" t="s">
        <v>8</v>
      </c>
      <c r="J50" s="7" t="s">
        <v>9</v>
      </c>
      <c r="K50" s="7" t="s">
        <v>10</v>
      </c>
      <c r="L50" s="7" t="s">
        <v>11</v>
      </c>
      <c r="M50" s="7" t="s">
        <v>12</v>
      </c>
      <c r="N50" s="14">
        <v>2009</v>
      </c>
    </row>
    <row r="51" spans="1:14" ht="12.75" customHeight="1">
      <c r="A51" s="15" t="s">
        <v>51</v>
      </c>
      <c r="B51" s="57">
        <v>145917</v>
      </c>
      <c r="C51" s="57">
        <v>103640</v>
      </c>
      <c r="D51" s="57">
        <v>118838</v>
      </c>
      <c r="E51" s="57">
        <v>139020</v>
      </c>
      <c r="F51" s="57">
        <v>168230</v>
      </c>
      <c r="G51" s="57">
        <v>160599</v>
      </c>
      <c r="H51" s="57">
        <v>161150</v>
      </c>
      <c r="I51" s="57">
        <v>157585</v>
      </c>
      <c r="J51" s="57">
        <v>161518</v>
      </c>
      <c r="K51" s="57">
        <v>166228</v>
      </c>
      <c r="L51" s="57">
        <v>167011</v>
      </c>
      <c r="M51" s="57">
        <v>154763</v>
      </c>
      <c r="N51" s="48">
        <f>+B51</f>
        <v>145917</v>
      </c>
    </row>
    <row r="52" spans="1:14" ht="12.75" customHeight="1">
      <c r="A52" s="25" t="s">
        <v>22</v>
      </c>
      <c r="B52" s="49">
        <v>259985</v>
      </c>
      <c r="C52" s="49">
        <v>313232</v>
      </c>
      <c r="D52" s="49">
        <v>275143</v>
      </c>
      <c r="E52" s="49">
        <v>315454</v>
      </c>
      <c r="F52" s="49">
        <v>262061</v>
      </c>
      <c r="G52" s="49">
        <v>273603</v>
      </c>
      <c r="H52" s="49">
        <v>298501</v>
      </c>
      <c r="I52" s="49">
        <v>322163</v>
      </c>
      <c r="J52" s="49">
        <v>224400</v>
      </c>
      <c r="K52" s="49">
        <v>318152</v>
      </c>
      <c r="L52" s="49">
        <v>255966</v>
      </c>
      <c r="M52" s="49">
        <v>262249</v>
      </c>
      <c r="N52" s="50">
        <f>SUM(B52:M52)</f>
        <v>3380909</v>
      </c>
    </row>
    <row r="53" spans="1:14" ht="12.75" customHeight="1">
      <c r="A53" s="15"/>
      <c r="B53" s="72">
        <f>SUM(B51:B52)</f>
        <v>405902</v>
      </c>
      <c r="C53" s="72">
        <f aca="true" t="shared" si="8" ref="C53:N53">SUM(C51:C52)</f>
        <v>416872</v>
      </c>
      <c r="D53" s="72">
        <f t="shared" si="8"/>
        <v>393981</v>
      </c>
      <c r="E53" s="72">
        <f t="shared" si="8"/>
        <v>454474</v>
      </c>
      <c r="F53" s="72">
        <f t="shared" si="8"/>
        <v>430291</v>
      </c>
      <c r="G53" s="72">
        <f t="shared" si="8"/>
        <v>434202</v>
      </c>
      <c r="H53" s="72">
        <f t="shared" si="8"/>
        <v>459651</v>
      </c>
      <c r="I53" s="72">
        <f t="shared" si="8"/>
        <v>479748</v>
      </c>
      <c r="J53" s="72">
        <f t="shared" si="8"/>
        <v>385918</v>
      </c>
      <c r="K53" s="72">
        <f t="shared" si="8"/>
        <v>484380</v>
      </c>
      <c r="L53" s="72">
        <f t="shared" si="8"/>
        <v>422977</v>
      </c>
      <c r="M53" s="72">
        <f t="shared" si="8"/>
        <v>417012</v>
      </c>
      <c r="N53" s="72">
        <f t="shared" si="8"/>
        <v>3526826</v>
      </c>
    </row>
    <row r="54" spans="1:14" ht="12.75" customHeight="1">
      <c r="A54" s="15" t="s">
        <v>53</v>
      </c>
      <c r="B54" s="47">
        <v>103640</v>
      </c>
      <c r="C54" s="47">
        <v>118838</v>
      </c>
      <c r="D54" s="47">
        <v>139021</v>
      </c>
      <c r="E54" s="47">
        <v>168231</v>
      </c>
      <c r="F54" s="47">
        <v>160599</v>
      </c>
      <c r="G54" s="47">
        <v>161151</v>
      </c>
      <c r="H54" s="47">
        <v>157585</v>
      </c>
      <c r="I54" s="47">
        <v>161518</v>
      </c>
      <c r="J54" s="47">
        <v>166229</v>
      </c>
      <c r="K54" s="47">
        <v>167012</v>
      </c>
      <c r="L54" s="47">
        <v>154763</v>
      </c>
      <c r="M54" s="47">
        <v>159236</v>
      </c>
      <c r="N54" s="48">
        <f>+M54</f>
        <v>159236</v>
      </c>
    </row>
    <row r="55" spans="1:14" ht="12.75" customHeight="1" thickBot="1">
      <c r="A55" s="24"/>
      <c r="B55" s="73">
        <f>+B53-B54</f>
        <v>302262</v>
      </c>
      <c r="C55" s="73">
        <f aca="true" t="shared" si="9" ref="C55:N55">+C53-C54</f>
        <v>298034</v>
      </c>
      <c r="D55" s="73">
        <f t="shared" si="9"/>
        <v>254960</v>
      </c>
      <c r="E55" s="73">
        <f t="shared" si="9"/>
        <v>286243</v>
      </c>
      <c r="F55" s="73">
        <f t="shared" si="9"/>
        <v>269692</v>
      </c>
      <c r="G55" s="73">
        <f t="shared" si="9"/>
        <v>273051</v>
      </c>
      <c r="H55" s="73">
        <f t="shared" si="9"/>
        <v>302066</v>
      </c>
      <c r="I55" s="73">
        <f t="shared" si="9"/>
        <v>318230</v>
      </c>
      <c r="J55" s="73">
        <f t="shared" si="9"/>
        <v>219689</v>
      </c>
      <c r="K55" s="73">
        <f t="shared" si="9"/>
        <v>317368</v>
      </c>
      <c r="L55" s="73">
        <f t="shared" si="9"/>
        <v>268214</v>
      </c>
      <c r="M55" s="73">
        <f t="shared" si="9"/>
        <v>257776</v>
      </c>
      <c r="N55" s="73">
        <f t="shared" si="9"/>
        <v>3367590</v>
      </c>
    </row>
    <row r="56" spans="1:14" ht="12.75" customHeight="1" thickTop="1">
      <c r="A56" s="24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</row>
    <row r="57" spans="1:14" ht="12.75" customHeight="1">
      <c r="A57" s="18" t="s">
        <v>54</v>
      </c>
      <c r="B57" s="57">
        <v>118</v>
      </c>
      <c r="C57" s="57">
        <v>116</v>
      </c>
      <c r="D57" s="57">
        <v>109</v>
      </c>
      <c r="E57" s="57">
        <v>98</v>
      </c>
      <c r="F57" s="57">
        <v>254</v>
      </c>
      <c r="G57" s="57">
        <v>126</v>
      </c>
      <c r="H57" s="57">
        <v>88</v>
      </c>
      <c r="I57" s="57">
        <v>45</v>
      </c>
      <c r="J57" s="57">
        <v>76</v>
      </c>
      <c r="K57" s="57">
        <v>106</v>
      </c>
      <c r="L57" s="57">
        <v>122</v>
      </c>
      <c r="M57" s="57">
        <v>134</v>
      </c>
      <c r="N57" s="58">
        <f>SUM(B57:M57)</f>
        <v>1392</v>
      </c>
    </row>
    <row r="58" spans="1:14" ht="12.75" customHeight="1">
      <c r="A58" s="22" t="s">
        <v>44</v>
      </c>
      <c r="B58" s="52">
        <v>1798</v>
      </c>
      <c r="C58" s="52">
        <v>1920</v>
      </c>
      <c r="D58" s="52">
        <v>1629</v>
      </c>
      <c r="E58" s="52">
        <v>1762</v>
      </c>
      <c r="F58" s="52">
        <v>1640</v>
      </c>
      <c r="G58" s="52">
        <v>2021</v>
      </c>
      <c r="H58" s="52">
        <v>2332</v>
      </c>
      <c r="I58" s="52">
        <v>1986</v>
      </c>
      <c r="J58" s="52">
        <v>1423</v>
      </c>
      <c r="K58" s="52">
        <v>2475</v>
      </c>
      <c r="L58" s="52">
        <v>2129</v>
      </c>
      <c r="M58" s="52">
        <v>1806</v>
      </c>
      <c r="N58" s="58">
        <f>SUM(B58:M58)</f>
        <v>22921</v>
      </c>
    </row>
    <row r="59" spans="1:14" ht="12.75" customHeight="1">
      <c r="A59" s="15" t="s">
        <v>46</v>
      </c>
      <c r="B59" s="47">
        <f>39263+630</f>
        <v>39893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58">
        <f>SUM(B59:M59)</f>
        <v>39893</v>
      </c>
    </row>
    <row r="60" spans="1:14" ht="12.75" customHeight="1">
      <c r="A60" s="22" t="s">
        <v>28</v>
      </c>
      <c r="B60" s="49">
        <v>260454</v>
      </c>
      <c r="C60" s="49">
        <v>295997</v>
      </c>
      <c r="D60" s="49">
        <v>253222</v>
      </c>
      <c r="E60" s="49">
        <v>284382</v>
      </c>
      <c r="F60" s="49">
        <v>267798</v>
      </c>
      <c r="G60" s="49">
        <v>270903</v>
      </c>
      <c r="H60" s="49">
        <v>299645</v>
      </c>
      <c r="I60" s="49">
        <v>316198</v>
      </c>
      <c r="J60" s="49">
        <v>218191</v>
      </c>
      <c r="K60" s="49">
        <v>314788</v>
      </c>
      <c r="L60" s="49">
        <v>265964</v>
      </c>
      <c r="M60" s="49">
        <v>255838</v>
      </c>
      <c r="N60" s="58">
        <f>SUM(B60:M60)</f>
        <v>3303380</v>
      </c>
    </row>
    <row r="61" spans="1:14" ht="12.75" customHeight="1" thickBot="1">
      <c r="A61" s="24"/>
      <c r="B61" s="54">
        <f>SUM(B57:B60)</f>
        <v>302263</v>
      </c>
      <c r="C61" s="54">
        <f aca="true" t="shared" si="10" ref="C61:N61">SUM(C57:C60)</f>
        <v>298033</v>
      </c>
      <c r="D61" s="54">
        <f t="shared" si="10"/>
        <v>254960</v>
      </c>
      <c r="E61" s="54">
        <f t="shared" si="10"/>
        <v>286242</v>
      </c>
      <c r="F61" s="54">
        <f t="shared" si="10"/>
        <v>269692</v>
      </c>
      <c r="G61" s="54">
        <f t="shared" si="10"/>
        <v>273050</v>
      </c>
      <c r="H61" s="54">
        <f t="shared" si="10"/>
        <v>302065</v>
      </c>
      <c r="I61" s="54">
        <f t="shared" si="10"/>
        <v>318229</v>
      </c>
      <c r="J61" s="54">
        <f t="shared" si="10"/>
        <v>219690</v>
      </c>
      <c r="K61" s="54">
        <f t="shared" si="10"/>
        <v>317369</v>
      </c>
      <c r="L61" s="54">
        <f t="shared" si="10"/>
        <v>268215</v>
      </c>
      <c r="M61" s="54">
        <f t="shared" si="10"/>
        <v>257778</v>
      </c>
      <c r="N61" s="73">
        <f t="shared" si="10"/>
        <v>3367586</v>
      </c>
    </row>
    <row r="62" spans="1:14" ht="12.75" customHeight="1" thickTop="1">
      <c r="A62" s="2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5"/>
    </row>
    <row r="63" spans="1:14" ht="12.75" customHeight="1">
      <c r="A63" s="26"/>
      <c r="B63" s="81" t="s">
        <v>58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5"/>
    </row>
  </sheetData>
  <conditionalFormatting sqref="B34:N34 N18:N20 B15:D17 E15:M15 O14:IV21 C21:N21 C20:M20 B20:B21 N14:N15 E16:N17 B26:IV33">
    <cfRule type="cellIs" priority="1" dxfId="0" operator="equal" stopIfTrue="1">
      <formula>"OMIT"</formula>
    </cfRule>
  </conditionalFormatting>
  <printOptions gridLines="1"/>
  <pageMargins left="0.33" right="0.32" top="1" bottom="1" header="0.5" footer="0.5"/>
  <pageSetup firstPageNumber="17" useFirstPageNumber="1" horizontalDpi="600" verticalDpi="600" orientation="landscape" paperSize="5" r:id="rId1"/>
  <headerFooter alignWithMargins="0">
    <oddFooter>&amp;L&amp;D&amp;R&amp;P</oddFooter>
  </headerFooter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3"/>
  <sheetViews>
    <sheetView workbookViewId="0" topLeftCell="A1">
      <selection activeCell="F20" sqref="F20:N25"/>
    </sheetView>
  </sheetViews>
  <sheetFormatPr defaultColWidth="14.421875" defaultRowHeight="12.75"/>
  <cols>
    <col min="1" max="1" width="19.7109375" style="20" customWidth="1"/>
    <col min="2" max="13" width="11.7109375" style="19" customWidth="1"/>
    <col min="14" max="14" width="13.00390625" style="20" customWidth="1"/>
    <col min="15" max="20" width="14.421875" style="20" customWidth="1"/>
    <col min="21" max="16384" width="14.421875" style="20" customWidth="1"/>
  </cols>
  <sheetData>
    <row r="1" spans="1:14" s="21" customFormat="1" ht="12.75" customHeight="1">
      <c r="A1" s="3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s="21" customFormat="1" ht="12.75" customHeight="1">
      <c r="A2" s="1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256" s="19" customFormat="1" ht="12.75" customHeight="1">
      <c r="A3" s="65" t="s">
        <v>47</v>
      </c>
      <c r="B3" s="7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19" customFormat="1" ht="12.75" customHeight="1">
      <c r="A4" s="15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4">
        <v>2009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4" s="19" customFormat="1" ht="12.75" customHeight="1">
      <c r="A5" s="15" t="s">
        <v>18</v>
      </c>
      <c r="B5" s="47">
        <v>33137.8</v>
      </c>
      <c r="C5" s="47">
        <v>29547.7</v>
      </c>
      <c r="D5" s="47">
        <v>29873.7</v>
      </c>
      <c r="E5" s="47">
        <v>28024.8</v>
      </c>
      <c r="F5" s="47">
        <v>40401.5</v>
      </c>
      <c r="G5" s="47">
        <v>33825.9</v>
      </c>
      <c r="H5" s="47">
        <v>33393.8</v>
      </c>
      <c r="I5" s="47">
        <v>29625.7</v>
      </c>
      <c r="J5" s="47">
        <v>33842</v>
      </c>
      <c r="K5" s="47">
        <v>36086.1</v>
      </c>
      <c r="L5" s="47">
        <v>28723.1</v>
      </c>
      <c r="M5" s="47">
        <v>33416.7</v>
      </c>
      <c r="N5" s="59">
        <f>SUM(B5:M5)</f>
        <v>389898.8</v>
      </c>
    </row>
    <row r="6" spans="1:14" s="19" customFormat="1" ht="12.75" customHeight="1">
      <c r="A6" s="15" t="s">
        <v>19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59">
        <f>SUM(B6:M6)</f>
        <v>0</v>
      </c>
    </row>
    <row r="7" spans="1:14" s="19" customFormat="1" ht="12.75" customHeight="1" thickBot="1">
      <c r="A7" s="15"/>
      <c r="B7" s="41">
        <f>SUM(B5:B6)</f>
        <v>33137.8</v>
      </c>
      <c r="C7" s="41">
        <f aca="true" t="shared" si="0" ref="C7:N7">SUM(C5:C6)</f>
        <v>29547.7</v>
      </c>
      <c r="D7" s="41">
        <f t="shared" si="0"/>
        <v>29873.7</v>
      </c>
      <c r="E7" s="41">
        <f t="shared" si="0"/>
        <v>28024.8</v>
      </c>
      <c r="F7" s="41">
        <f t="shared" si="0"/>
        <v>40401.5</v>
      </c>
      <c r="G7" s="41">
        <f t="shared" si="0"/>
        <v>33825.9</v>
      </c>
      <c r="H7" s="41">
        <f t="shared" si="0"/>
        <v>33393.8</v>
      </c>
      <c r="I7" s="41">
        <f t="shared" si="0"/>
        <v>29625.7</v>
      </c>
      <c r="J7" s="41">
        <f t="shared" si="0"/>
        <v>33842</v>
      </c>
      <c r="K7" s="41">
        <f t="shared" si="0"/>
        <v>36086.1</v>
      </c>
      <c r="L7" s="41">
        <f t="shared" si="0"/>
        <v>28723.1</v>
      </c>
      <c r="M7" s="41">
        <f t="shared" si="0"/>
        <v>33416.7</v>
      </c>
      <c r="N7" s="41">
        <f t="shared" si="0"/>
        <v>389898.8</v>
      </c>
    </row>
    <row r="8" spans="1:14" s="19" customFormat="1" ht="12.75" customHeight="1" thickTop="1">
      <c r="A8" s="15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s="19" customFormat="1" ht="12.75" customHeight="1">
      <c r="A9" s="15" t="s">
        <v>45</v>
      </c>
      <c r="B9" s="47">
        <v>12917</v>
      </c>
      <c r="C9" s="47">
        <v>9965</v>
      </c>
      <c r="D9" s="47">
        <v>10100.9</v>
      </c>
      <c r="E9" s="47">
        <v>7854.7</v>
      </c>
      <c r="F9" s="47">
        <v>18215.8</v>
      </c>
      <c r="G9" s="47">
        <v>14735.4</v>
      </c>
      <c r="H9" s="47">
        <v>14836.9</v>
      </c>
      <c r="I9" s="47">
        <v>12939.8</v>
      </c>
      <c r="J9" s="47">
        <v>12973.6</v>
      </c>
      <c r="K9" s="47">
        <v>16595.7</v>
      </c>
      <c r="L9" s="47">
        <v>13628.9</v>
      </c>
      <c r="M9" s="47">
        <v>15334.3</v>
      </c>
      <c r="N9" s="59">
        <f>SUM(B9:M9)</f>
        <v>160097.99999999997</v>
      </c>
    </row>
    <row r="10" spans="1:14" s="19" customFormat="1" ht="12.75" customHeight="1">
      <c r="A10" s="15" t="s">
        <v>20</v>
      </c>
      <c r="B10" s="47">
        <v>20220.8</v>
      </c>
      <c r="C10" s="47">
        <v>19582.7</v>
      </c>
      <c r="D10" s="47">
        <v>19772.8</v>
      </c>
      <c r="E10" s="47">
        <v>20170.2</v>
      </c>
      <c r="F10" s="47">
        <v>22185.8</v>
      </c>
      <c r="G10" s="47">
        <v>19090.5</v>
      </c>
      <c r="H10" s="47">
        <v>18556.8</v>
      </c>
      <c r="I10" s="47">
        <v>16685.9</v>
      </c>
      <c r="J10" s="47">
        <v>20868.4</v>
      </c>
      <c r="K10" s="47">
        <v>19490.4</v>
      </c>
      <c r="L10" s="47">
        <v>15094.2</v>
      </c>
      <c r="M10" s="47">
        <v>18082.4</v>
      </c>
      <c r="N10" s="59">
        <f>SUM(B10:M10)</f>
        <v>229800.9</v>
      </c>
    </row>
    <row r="11" spans="1:14" s="19" customFormat="1" ht="12.75" customHeight="1">
      <c r="A11" s="15" t="s">
        <v>21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59">
        <f>SUM(B11:M11)</f>
        <v>0</v>
      </c>
    </row>
    <row r="12" spans="1:14" s="19" customFormat="1" ht="12.75" customHeight="1">
      <c r="A12" s="15" t="s">
        <v>46</v>
      </c>
      <c r="B12" s="40">
        <v>0</v>
      </c>
      <c r="C12" s="40">
        <v>0</v>
      </c>
      <c r="D12" s="40">
        <v>0</v>
      </c>
      <c r="E12" s="40">
        <v>-0.1</v>
      </c>
      <c r="F12" s="40">
        <v>-0.1</v>
      </c>
      <c r="G12" s="40">
        <v>0</v>
      </c>
      <c r="H12" s="40">
        <v>0.1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59">
        <f>SUM(B12:M12)</f>
        <v>-0.1</v>
      </c>
    </row>
    <row r="13" spans="2:256" s="19" customFormat="1" ht="12.75" customHeight="1" thickBot="1">
      <c r="B13" s="42">
        <f aca="true" t="shared" si="1" ref="B13:G13">SUM(B9:B12)</f>
        <v>33137.8</v>
      </c>
      <c r="C13" s="42">
        <f t="shared" si="1"/>
        <v>29547.7</v>
      </c>
      <c r="D13" s="42">
        <f t="shared" si="1"/>
        <v>29873.699999999997</v>
      </c>
      <c r="E13" s="42">
        <f t="shared" si="1"/>
        <v>28024.800000000003</v>
      </c>
      <c r="F13" s="42">
        <f t="shared" si="1"/>
        <v>40401.5</v>
      </c>
      <c r="G13" s="42">
        <f t="shared" si="1"/>
        <v>33825.9</v>
      </c>
      <c r="H13" s="42">
        <f aca="true" t="shared" si="2" ref="H13:N13">SUM(H9:H12)</f>
        <v>33393.799999999996</v>
      </c>
      <c r="I13" s="42">
        <f t="shared" si="2"/>
        <v>29625.7</v>
      </c>
      <c r="J13" s="42">
        <f t="shared" si="2"/>
        <v>33842</v>
      </c>
      <c r="K13" s="42">
        <f t="shared" si="2"/>
        <v>36086.100000000006</v>
      </c>
      <c r="L13" s="42">
        <f t="shared" si="2"/>
        <v>28723.1</v>
      </c>
      <c r="M13" s="42">
        <f t="shared" si="2"/>
        <v>33416.7</v>
      </c>
      <c r="N13" s="42">
        <f t="shared" si="2"/>
        <v>389898.8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14" s="19" customFormat="1" ht="12.75" customHeight="1" thickTop="1">
      <c r="A14" s="1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256" s="19" customFormat="1" ht="12.75" customHeight="1">
      <c r="A15" s="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12.75" customHeight="1">
      <c r="A16" s="35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12.75" customHeight="1">
      <c r="A17" s="15"/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  <c r="H17" s="7" t="s">
        <v>7</v>
      </c>
      <c r="I17" s="7" t="s">
        <v>8</v>
      </c>
      <c r="J17" s="7" t="s">
        <v>9</v>
      </c>
      <c r="K17" s="7" t="s">
        <v>10</v>
      </c>
      <c r="L17" s="7" t="s">
        <v>11</v>
      </c>
      <c r="M17" s="7" t="s">
        <v>12</v>
      </c>
      <c r="N17" s="14">
        <v>2009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14" s="19" customFormat="1" ht="12.75" customHeight="1">
      <c r="A18" s="15" t="s">
        <v>18</v>
      </c>
      <c r="B18" s="40">
        <v>2575</v>
      </c>
      <c r="C18" s="40">
        <v>10560.1</v>
      </c>
      <c r="D18" s="40">
        <v>5136.8</v>
      </c>
      <c r="E18" s="40">
        <v>3600.3</v>
      </c>
      <c r="F18" s="40">
        <v>10502.4</v>
      </c>
      <c r="G18" s="40">
        <v>7620</v>
      </c>
      <c r="H18" s="40">
        <v>4321.3</v>
      </c>
      <c r="I18" s="40">
        <v>964.9</v>
      </c>
      <c r="J18" s="40">
        <v>291</v>
      </c>
      <c r="K18" s="40">
        <v>4886.1</v>
      </c>
      <c r="L18" s="40">
        <v>8698.2</v>
      </c>
      <c r="M18" s="40">
        <v>945.8</v>
      </c>
      <c r="N18" s="40">
        <f>SUM(B18:M18)</f>
        <v>60101.90000000001</v>
      </c>
    </row>
    <row r="19" spans="1:14" s="19" customFormat="1" ht="12.75" customHeight="1">
      <c r="A19" s="15" t="s">
        <v>19</v>
      </c>
      <c r="B19" s="40">
        <v>81302.4</v>
      </c>
      <c r="C19" s="40">
        <v>73785.6</v>
      </c>
      <c r="D19" s="40">
        <v>77368.2</v>
      </c>
      <c r="E19" s="40">
        <v>64203.9</v>
      </c>
      <c r="F19" s="40">
        <v>72852.4</v>
      </c>
      <c r="G19" s="40">
        <v>69472.6</v>
      </c>
      <c r="H19" s="40">
        <v>75078.2</v>
      </c>
      <c r="I19" s="40">
        <v>79220.7</v>
      </c>
      <c r="J19" s="40">
        <v>75936.1</v>
      </c>
      <c r="K19" s="40">
        <v>75845.9</v>
      </c>
      <c r="L19" s="40">
        <v>69930.1</v>
      </c>
      <c r="M19" s="40">
        <v>85583</v>
      </c>
      <c r="N19" s="40">
        <f>SUM(B19:M19)</f>
        <v>900579.1</v>
      </c>
    </row>
    <row r="20" spans="1:14" s="19" customFormat="1" ht="12.75" customHeight="1" thickBot="1">
      <c r="A20" s="15"/>
      <c r="B20" s="41">
        <f aca="true" t="shared" si="3" ref="B20:N20">SUM(B18:B19)</f>
        <v>83877.4</v>
      </c>
      <c r="C20" s="41">
        <f t="shared" si="3"/>
        <v>84345.70000000001</v>
      </c>
      <c r="D20" s="41">
        <f t="shared" si="3"/>
        <v>82505</v>
      </c>
      <c r="E20" s="41">
        <f t="shared" si="3"/>
        <v>67804.2</v>
      </c>
      <c r="F20" s="41">
        <f t="shared" si="3"/>
        <v>83354.79999999999</v>
      </c>
      <c r="G20" s="41">
        <f t="shared" si="3"/>
        <v>77092.6</v>
      </c>
      <c r="H20" s="41">
        <f t="shared" si="3"/>
        <v>79399.5</v>
      </c>
      <c r="I20" s="41">
        <f t="shared" si="3"/>
        <v>80185.59999999999</v>
      </c>
      <c r="J20" s="41">
        <f t="shared" si="3"/>
        <v>76227.1</v>
      </c>
      <c r="K20" s="41">
        <f t="shared" si="3"/>
        <v>80732</v>
      </c>
      <c r="L20" s="41">
        <f t="shared" si="3"/>
        <v>78628.3</v>
      </c>
      <c r="M20" s="41">
        <f t="shared" si="3"/>
        <v>86528.8</v>
      </c>
      <c r="N20" s="41">
        <f t="shared" si="3"/>
        <v>960681</v>
      </c>
    </row>
    <row r="21" spans="1:14" s="19" customFormat="1" ht="12.75" customHeight="1" thickTop="1">
      <c r="A21" s="15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19" customFormat="1" ht="12.75" customHeight="1">
      <c r="A22" s="15" t="s">
        <v>20</v>
      </c>
      <c r="B22" s="40">
        <f aca="true" t="shared" si="4" ref="B22:M22">B19+B18-B23</f>
        <v>83134.59999999999</v>
      </c>
      <c r="C22" s="40">
        <f t="shared" si="4"/>
        <v>83675.40000000001</v>
      </c>
      <c r="D22" s="40">
        <f t="shared" si="4"/>
        <v>81177.3</v>
      </c>
      <c r="E22" s="40">
        <f t="shared" si="4"/>
        <v>67275.7</v>
      </c>
      <c r="F22" s="40">
        <v>72852.4</v>
      </c>
      <c r="G22" s="40">
        <f t="shared" si="4"/>
        <v>74985.3</v>
      </c>
      <c r="H22" s="40">
        <f t="shared" si="4"/>
        <v>79165.8</v>
      </c>
      <c r="I22" s="40">
        <f t="shared" si="4"/>
        <v>78716.49999999999</v>
      </c>
      <c r="J22" s="40">
        <f t="shared" si="4"/>
        <v>66345.40000000001</v>
      </c>
      <c r="K22" s="40">
        <f t="shared" si="4"/>
        <v>80314.3</v>
      </c>
      <c r="L22" s="40">
        <f t="shared" si="4"/>
        <v>78457.7</v>
      </c>
      <c r="M22" s="40">
        <f t="shared" si="4"/>
        <v>80788.1</v>
      </c>
      <c r="N22" s="40">
        <f>SUM(B22:M22)</f>
        <v>926888.5</v>
      </c>
    </row>
    <row r="23" spans="1:14" s="19" customFormat="1" ht="12.75" customHeight="1">
      <c r="A23" s="15" t="s">
        <v>21</v>
      </c>
      <c r="B23" s="40">
        <v>742.8</v>
      </c>
      <c r="C23" s="40">
        <v>670.3</v>
      </c>
      <c r="D23" s="40">
        <v>1327.7</v>
      </c>
      <c r="E23" s="40">
        <v>528.5</v>
      </c>
      <c r="F23" s="40">
        <v>4779</v>
      </c>
      <c r="G23" s="40">
        <v>2107.3</v>
      </c>
      <c r="H23" s="40">
        <v>233.7</v>
      </c>
      <c r="I23" s="40">
        <v>1469.1</v>
      </c>
      <c r="J23" s="40">
        <v>9881.7</v>
      </c>
      <c r="K23" s="40">
        <v>417.7</v>
      </c>
      <c r="L23" s="40">
        <v>170.6</v>
      </c>
      <c r="M23" s="40">
        <v>5740.7</v>
      </c>
      <c r="N23" s="40">
        <f>SUM(B23:M23)</f>
        <v>28069.100000000002</v>
      </c>
    </row>
    <row r="24" spans="2:256" s="19" customFormat="1" ht="12.75" customHeight="1" thickBot="1">
      <c r="B24" s="42">
        <f aca="true" t="shared" si="5" ref="B24:N24">SUM(B22:B23)</f>
        <v>83877.4</v>
      </c>
      <c r="C24" s="42">
        <f t="shared" si="5"/>
        <v>84345.70000000001</v>
      </c>
      <c r="D24" s="42">
        <f t="shared" si="5"/>
        <v>82505</v>
      </c>
      <c r="E24" s="42">
        <f t="shared" si="5"/>
        <v>67804.2</v>
      </c>
      <c r="F24" s="42">
        <f t="shared" si="5"/>
        <v>77631.4</v>
      </c>
      <c r="G24" s="42">
        <f t="shared" si="5"/>
        <v>77092.6</v>
      </c>
      <c r="H24" s="42">
        <f t="shared" si="5"/>
        <v>79399.5</v>
      </c>
      <c r="I24" s="42">
        <f t="shared" si="5"/>
        <v>80185.59999999999</v>
      </c>
      <c r="J24" s="42">
        <f t="shared" si="5"/>
        <v>76227.1</v>
      </c>
      <c r="K24" s="42">
        <f t="shared" si="5"/>
        <v>80732</v>
      </c>
      <c r="L24" s="42">
        <f t="shared" si="5"/>
        <v>78628.3</v>
      </c>
      <c r="M24" s="42">
        <f t="shared" si="5"/>
        <v>86528.8</v>
      </c>
      <c r="N24" s="42">
        <f t="shared" si="5"/>
        <v>954957.6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s="19" customFormat="1" ht="12.75" customHeight="1" thickTop="1">
      <c r="A25" s="1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14" ht="12.75" customHeight="1">
      <c r="A26" s="15"/>
      <c r="N26" s="19"/>
    </row>
    <row r="27" spans="1:14" s="21" customFormat="1" ht="12.75" customHeight="1">
      <c r="A27" s="35" t="s">
        <v>31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8"/>
    </row>
    <row r="28" spans="1:14" s="21" customFormat="1" ht="12.75" customHeight="1">
      <c r="A28" s="9"/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6</v>
      </c>
      <c r="H28" s="7" t="s">
        <v>7</v>
      </c>
      <c r="I28" s="7" t="s">
        <v>8</v>
      </c>
      <c r="J28" s="7" t="s">
        <v>9</v>
      </c>
      <c r="K28" s="7" t="s">
        <v>10</v>
      </c>
      <c r="L28" s="7" t="s">
        <v>11</v>
      </c>
      <c r="M28" s="7" t="s">
        <v>12</v>
      </c>
      <c r="N28" s="14">
        <v>2009</v>
      </c>
    </row>
    <row r="29" spans="1:14" ht="12.75" customHeight="1">
      <c r="A29" s="15" t="s">
        <v>51</v>
      </c>
      <c r="B29" s="47">
        <v>129145</v>
      </c>
      <c r="C29" s="47">
        <v>71865.9</v>
      </c>
      <c r="D29" s="47">
        <v>88046</v>
      </c>
      <c r="E29" s="47">
        <v>82852.8</v>
      </c>
      <c r="F29" s="47">
        <v>124780.1</v>
      </c>
      <c r="G29" s="47">
        <v>66157.9</v>
      </c>
      <c r="H29" s="47">
        <v>97023.5</v>
      </c>
      <c r="I29" s="47">
        <v>77551.6</v>
      </c>
      <c r="J29" s="47">
        <v>94695.6</v>
      </c>
      <c r="K29" s="47">
        <v>127437</v>
      </c>
      <c r="L29" s="47">
        <v>118974.4</v>
      </c>
      <c r="M29" s="47">
        <v>78532.4</v>
      </c>
      <c r="N29" s="48">
        <f>+B29</f>
        <v>129145</v>
      </c>
    </row>
    <row r="30" spans="1:14" ht="12.75" customHeight="1">
      <c r="A30" s="15" t="s">
        <v>22</v>
      </c>
      <c r="B30" s="49">
        <v>685786.1</v>
      </c>
      <c r="C30" s="49">
        <v>764673.2</v>
      </c>
      <c r="D30" s="49">
        <v>668477.6</v>
      </c>
      <c r="E30" s="49">
        <v>716472.1</v>
      </c>
      <c r="F30" s="49">
        <v>715506.4</v>
      </c>
      <c r="G30" s="49">
        <v>769490.9</v>
      </c>
      <c r="H30" s="49">
        <v>818220.4</v>
      </c>
      <c r="I30" s="49">
        <v>847684.2</v>
      </c>
      <c r="J30" s="49">
        <v>616714.4</v>
      </c>
      <c r="K30" s="49">
        <v>830891.6</v>
      </c>
      <c r="L30" s="49">
        <v>734057.6</v>
      </c>
      <c r="M30" s="49">
        <v>724621.9</v>
      </c>
      <c r="N30" s="50">
        <f>SUM(B30:M30)</f>
        <v>8892596.4</v>
      </c>
    </row>
    <row r="31" spans="1:14" ht="12.75" customHeight="1">
      <c r="A31" s="23"/>
      <c r="B31" s="72">
        <f>SUM(B29:B30)</f>
        <v>814931.1</v>
      </c>
      <c r="C31" s="72">
        <f aca="true" t="shared" si="6" ref="C31:N31">SUM(C29:C30)</f>
        <v>836539.1</v>
      </c>
      <c r="D31" s="72">
        <f t="shared" si="6"/>
        <v>756523.6</v>
      </c>
      <c r="E31" s="72">
        <f t="shared" si="6"/>
        <v>799324.9</v>
      </c>
      <c r="F31" s="72">
        <f t="shared" si="6"/>
        <v>840286.5</v>
      </c>
      <c r="G31" s="72">
        <f t="shared" si="6"/>
        <v>835648.8</v>
      </c>
      <c r="H31" s="72">
        <f t="shared" si="6"/>
        <v>915243.9</v>
      </c>
      <c r="I31" s="72">
        <f t="shared" si="6"/>
        <v>925235.7999999999</v>
      </c>
      <c r="J31" s="72">
        <f t="shared" si="6"/>
        <v>711410</v>
      </c>
      <c r="K31" s="72">
        <f t="shared" si="6"/>
        <v>958328.6</v>
      </c>
      <c r="L31" s="72">
        <f t="shared" si="6"/>
        <v>853032</v>
      </c>
      <c r="M31" s="72">
        <f t="shared" si="6"/>
        <v>803154.3</v>
      </c>
      <c r="N31" s="72">
        <f t="shared" si="6"/>
        <v>9021741.4</v>
      </c>
    </row>
    <row r="32" spans="1:14" ht="12.75" customHeight="1">
      <c r="A32" s="15" t="s">
        <v>53</v>
      </c>
      <c r="B32" s="49">
        <v>71865.9</v>
      </c>
      <c r="C32" s="49">
        <v>88046</v>
      </c>
      <c r="D32" s="49">
        <v>82852.8</v>
      </c>
      <c r="E32" s="49">
        <v>124780.1</v>
      </c>
      <c r="F32" s="49">
        <v>66157.9</v>
      </c>
      <c r="G32" s="49">
        <v>97023.5</v>
      </c>
      <c r="H32" s="49">
        <v>77551.6</v>
      </c>
      <c r="I32" s="49">
        <v>94695.6</v>
      </c>
      <c r="J32" s="49">
        <v>127437</v>
      </c>
      <c r="K32" s="49">
        <v>118974.4</v>
      </c>
      <c r="L32" s="49">
        <v>78532.4</v>
      </c>
      <c r="M32" s="49">
        <v>70214.9</v>
      </c>
      <c r="N32" s="50">
        <f>+M32</f>
        <v>70214.9</v>
      </c>
    </row>
    <row r="33" spans="1:14" ht="12.75" customHeight="1" thickBot="1">
      <c r="A33" s="24"/>
      <c r="B33" s="51">
        <f>+B31-B32</f>
        <v>743065.2</v>
      </c>
      <c r="C33" s="51">
        <f aca="true" t="shared" si="7" ref="C33:N33">+C31-C32</f>
        <v>748493.1</v>
      </c>
      <c r="D33" s="51">
        <f t="shared" si="7"/>
        <v>673670.7999999999</v>
      </c>
      <c r="E33" s="51">
        <f t="shared" si="7"/>
        <v>674544.8</v>
      </c>
      <c r="F33" s="51">
        <f t="shared" si="7"/>
        <v>774128.6</v>
      </c>
      <c r="G33" s="51">
        <f t="shared" si="7"/>
        <v>738625.3</v>
      </c>
      <c r="H33" s="51">
        <f t="shared" si="7"/>
        <v>837692.3</v>
      </c>
      <c r="I33" s="51">
        <f t="shared" si="7"/>
        <v>830540.2</v>
      </c>
      <c r="J33" s="51">
        <f t="shared" si="7"/>
        <v>583973</v>
      </c>
      <c r="K33" s="51">
        <f t="shared" si="7"/>
        <v>839354.2</v>
      </c>
      <c r="L33" s="51">
        <f t="shared" si="7"/>
        <v>774499.6</v>
      </c>
      <c r="M33" s="51">
        <f t="shared" si="7"/>
        <v>732939.4</v>
      </c>
      <c r="N33" s="51">
        <f t="shared" si="7"/>
        <v>8951526.5</v>
      </c>
    </row>
    <row r="34" spans="1:14" ht="12.75" customHeight="1" thickTop="1">
      <c r="A34" s="2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ht="12.75" customHeight="1">
      <c r="A35" s="15" t="s">
        <v>45</v>
      </c>
      <c r="B35" s="47">
        <v>649785.9</v>
      </c>
      <c r="C35" s="47">
        <v>669074.8</v>
      </c>
      <c r="D35" s="47">
        <v>588014.8</v>
      </c>
      <c r="E35" s="47">
        <v>610660</v>
      </c>
      <c r="F35" s="47">
        <v>675192.4</v>
      </c>
      <c r="G35" s="47">
        <v>656180.1</v>
      </c>
      <c r="H35" s="47">
        <v>743164.1</v>
      </c>
      <c r="I35" s="47">
        <v>740456.3</v>
      </c>
      <c r="J35" s="47">
        <v>501038.7</v>
      </c>
      <c r="K35" s="47">
        <v>743490.5</v>
      </c>
      <c r="L35" s="47">
        <v>679735.6</v>
      </c>
      <c r="M35" s="47">
        <v>631955.5</v>
      </c>
      <c r="N35" s="48">
        <f>SUM(B35:M35)</f>
        <v>7888748.699999999</v>
      </c>
    </row>
    <row r="36" spans="1:14" ht="12.75" customHeight="1">
      <c r="A36" s="22" t="s">
        <v>46</v>
      </c>
      <c r="B36" s="47">
        <v>-2236.9</v>
      </c>
      <c r="C36" s="47">
        <v>-1172.6</v>
      </c>
      <c r="D36" s="47">
        <v>-1644.3</v>
      </c>
      <c r="E36" s="47">
        <v>-2886.8</v>
      </c>
      <c r="F36" s="47">
        <v>-2161.4</v>
      </c>
      <c r="G36" s="47">
        <v>-2926.8</v>
      </c>
      <c r="H36" s="47">
        <v>-2424.8</v>
      </c>
      <c r="I36" s="47">
        <v>-3209</v>
      </c>
      <c r="J36" s="47">
        <v>-2324.7</v>
      </c>
      <c r="K36" s="47">
        <v>-3357.3</v>
      </c>
      <c r="L36" s="47">
        <v>-2325.8</v>
      </c>
      <c r="M36" s="47">
        <v>-2721.5</v>
      </c>
      <c r="N36" s="48">
        <f>SUM(B36:M36)</f>
        <v>-29391.899999999998</v>
      </c>
    </row>
    <row r="37" spans="1:14" ht="12.75" customHeight="1">
      <c r="A37" s="22" t="s">
        <v>28</v>
      </c>
      <c r="B37" s="49">
        <v>95516.2</v>
      </c>
      <c r="C37" s="49">
        <v>80590.9</v>
      </c>
      <c r="D37" s="49">
        <v>87300.3</v>
      </c>
      <c r="E37" s="49">
        <v>66771.6</v>
      </c>
      <c r="F37" s="49">
        <v>101097.6</v>
      </c>
      <c r="G37" s="49">
        <v>85372</v>
      </c>
      <c r="H37" s="49">
        <v>96953</v>
      </c>
      <c r="I37" s="49">
        <v>93292.9</v>
      </c>
      <c r="J37" s="49">
        <v>85259</v>
      </c>
      <c r="K37" s="49">
        <v>99221</v>
      </c>
      <c r="L37" s="49">
        <v>97089.8</v>
      </c>
      <c r="M37" s="49">
        <v>103705.4</v>
      </c>
      <c r="N37" s="48">
        <f>SUM(B37:M37)</f>
        <v>1092169.7</v>
      </c>
    </row>
    <row r="38" spans="1:14" ht="12.75" customHeight="1" thickBot="1">
      <c r="A38" s="23"/>
      <c r="B38" s="54">
        <f>SUM(B35:B37)</f>
        <v>743065.2</v>
      </c>
      <c r="C38" s="54">
        <f aca="true" t="shared" si="8" ref="C38:N38">SUM(C35:C37)</f>
        <v>748493.1000000001</v>
      </c>
      <c r="D38" s="54">
        <f t="shared" si="8"/>
        <v>673670.8</v>
      </c>
      <c r="E38" s="54">
        <f t="shared" si="8"/>
        <v>674544.7999999999</v>
      </c>
      <c r="F38" s="54">
        <f t="shared" si="8"/>
        <v>774128.6</v>
      </c>
      <c r="G38" s="54">
        <f t="shared" si="8"/>
        <v>738625.2999999999</v>
      </c>
      <c r="H38" s="54">
        <f t="shared" si="8"/>
        <v>837692.2999999999</v>
      </c>
      <c r="I38" s="54">
        <f t="shared" si="8"/>
        <v>830540.2000000001</v>
      </c>
      <c r="J38" s="54">
        <f t="shared" si="8"/>
        <v>583973</v>
      </c>
      <c r="K38" s="54">
        <f t="shared" si="8"/>
        <v>839354.2</v>
      </c>
      <c r="L38" s="54">
        <f t="shared" si="8"/>
        <v>774499.6</v>
      </c>
      <c r="M38" s="54">
        <f t="shared" si="8"/>
        <v>732939.4</v>
      </c>
      <c r="N38" s="73">
        <f t="shared" si="8"/>
        <v>8951526.499999998</v>
      </c>
    </row>
    <row r="39" spans="1:14" s="21" customFormat="1" ht="12.75" customHeight="1" thickTop="1">
      <c r="A39" s="1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8"/>
    </row>
    <row r="40" spans="1:14" s="21" customFormat="1" ht="12.75" customHeight="1">
      <c r="A40" s="1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5"/>
    </row>
    <row r="41" spans="1:15" s="21" customFormat="1" ht="12.75" customHeight="1">
      <c r="A41" s="35" t="s">
        <v>32</v>
      </c>
      <c r="B41" s="3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5"/>
      <c r="O41" s="76"/>
    </row>
    <row r="42" spans="1:14" s="21" customFormat="1" ht="12.75" customHeight="1">
      <c r="A42" s="9"/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 t="s">
        <v>9</v>
      </c>
      <c r="K42" s="7" t="s">
        <v>10</v>
      </c>
      <c r="L42" s="7" t="s">
        <v>11</v>
      </c>
      <c r="M42" s="7" t="s">
        <v>12</v>
      </c>
      <c r="N42" s="14">
        <v>2009</v>
      </c>
    </row>
    <row r="43" spans="1:14" ht="12.75" customHeight="1">
      <c r="A43" s="15" t="s">
        <v>51</v>
      </c>
      <c r="B43" s="47">
        <v>12801.8</v>
      </c>
      <c r="C43" s="47">
        <v>20833</v>
      </c>
      <c r="D43" s="47">
        <v>19215.4</v>
      </c>
      <c r="E43" s="47">
        <v>22350.5</v>
      </c>
      <c r="F43" s="47">
        <v>15991.4</v>
      </c>
      <c r="G43" s="47">
        <v>14117.3</v>
      </c>
      <c r="H43" s="47">
        <v>18644</v>
      </c>
      <c r="I43" s="47">
        <v>18291.7</v>
      </c>
      <c r="J43" s="47">
        <v>19339.8</v>
      </c>
      <c r="K43" s="47">
        <v>18275.8</v>
      </c>
      <c r="L43" s="47">
        <v>16920</v>
      </c>
      <c r="M43" s="47">
        <v>22446</v>
      </c>
      <c r="N43" s="48">
        <f>+B43</f>
        <v>12801.8</v>
      </c>
    </row>
    <row r="44" spans="1:14" ht="12.75" customHeight="1">
      <c r="A44" s="27" t="s">
        <v>57</v>
      </c>
      <c r="B44" s="47">
        <v>175.4</v>
      </c>
      <c r="C44" s="47">
        <v>1304.2</v>
      </c>
      <c r="D44" s="47">
        <v>1214.9</v>
      </c>
      <c r="E44" s="47">
        <v>1981.9</v>
      </c>
      <c r="F44" s="47">
        <v>1633.2</v>
      </c>
      <c r="G44" s="47">
        <v>1223.3</v>
      </c>
      <c r="H44" s="47">
        <v>1438</v>
      </c>
      <c r="I44" s="47">
        <v>2041</v>
      </c>
      <c r="J44" s="47">
        <v>1816.7</v>
      </c>
      <c r="K44" s="47">
        <v>281</v>
      </c>
      <c r="L44" s="47">
        <v>174.1</v>
      </c>
      <c r="M44" s="47">
        <v>295.3</v>
      </c>
      <c r="N44" s="48">
        <f>SUM(B44:M44)</f>
        <v>13579</v>
      </c>
    </row>
    <row r="45" spans="1:14" ht="12.75" customHeight="1">
      <c r="A45" s="15" t="s">
        <v>22</v>
      </c>
      <c r="B45" s="49">
        <v>65575</v>
      </c>
      <c r="C45" s="49">
        <v>75937.3</v>
      </c>
      <c r="D45" s="49">
        <v>53543.6</v>
      </c>
      <c r="E45" s="49">
        <v>47807.2</v>
      </c>
      <c r="F45" s="49">
        <v>52726</v>
      </c>
      <c r="G45" s="49">
        <v>51968.2</v>
      </c>
      <c r="H45" s="49">
        <v>58956.4</v>
      </c>
      <c r="I45" s="49">
        <v>65780.7</v>
      </c>
      <c r="J45" s="49">
        <v>46406.5</v>
      </c>
      <c r="K45" s="49">
        <v>132577.4</v>
      </c>
      <c r="L45" s="49">
        <v>78382.1</v>
      </c>
      <c r="M45" s="49">
        <v>58455.5</v>
      </c>
      <c r="N45" s="48">
        <f>SUM(B45:M45)</f>
        <v>788115.9</v>
      </c>
    </row>
    <row r="46" spans="1:14" ht="12.75" customHeight="1">
      <c r="A46" s="23"/>
      <c r="B46" s="47">
        <f>SUM(B43:B45)</f>
        <v>78552.2</v>
      </c>
      <c r="C46" s="47">
        <f aca="true" t="shared" si="9" ref="C46:N46">SUM(C43:C45)</f>
        <v>98074.5</v>
      </c>
      <c r="D46" s="47">
        <f t="shared" si="9"/>
        <v>73973.9</v>
      </c>
      <c r="E46" s="47">
        <f t="shared" si="9"/>
        <v>72139.6</v>
      </c>
      <c r="F46" s="47">
        <f t="shared" si="9"/>
        <v>70350.6</v>
      </c>
      <c r="G46" s="47">
        <f t="shared" si="9"/>
        <v>67308.79999999999</v>
      </c>
      <c r="H46" s="47">
        <f t="shared" si="9"/>
        <v>79038.4</v>
      </c>
      <c r="I46" s="47">
        <f t="shared" si="9"/>
        <v>86113.4</v>
      </c>
      <c r="J46" s="47">
        <f t="shared" si="9"/>
        <v>67563</v>
      </c>
      <c r="K46" s="47">
        <f t="shared" si="9"/>
        <v>151134.19999999998</v>
      </c>
      <c r="L46" s="47">
        <f t="shared" si="9"/>
        <v>95476.20000000001</v>
      </c>
      <c r="M46" s="47">
        <f t="shared" si="9"/>
        <v>81196.8</v>
      </c>
      <c r="N46" s="72">
        <f t="shared" si="9"/>
        <v>814496.7000000001</v>
      </c>
    </row>
    <row r="47" spans="1:14" ht="12.75" customHeight="1">
      <c r="A47" s="22" t="s">
        <v>53</v>
      </c>
      <c r="B47" s="49">
        <v>20833</v>
      </c>
      <c r="C47" s="49">
        <v>19215.4</v>
      </c>
      <c r="D47" s="49">
        <v>22350.5</v>
      </c>
      <c r="E47" s="49">
        <v>15991.4</v>
      </c>
      <c r="F47" s="49">
        <v>14117.3</v>
      </c>
      <c r="G47" s="49">
        <v>18644</v>
      </c>
      <c r="H47" s="49">
        <v>18291.7</v>
      </c>
      <c r="I47" s="49">
        <v>19339.8</v>
      </c>
      <c r="J47" s="49">
        <v>18275.8</v>
      </c>
      <c r="K47" s="49">
        <v>16920</v>
      </c>
      <c r="L47" s="49">
        <v>22446</v>
      </c>
      <c r="M47" s="49">
        <v>16520.2</v>
      </c>
      <c r="N47" s="50">
        <f>+M47</f>
        <v>16520.2</v>
      </c>
    </row>
    <row r="48" spans="1:14" ht="12.75" customHeight="1" thickBot="1">
      <c r="A48" s="23"/>
      <c r="B48" s="51">
        <f>+B46-B47</f>
        <v>57719.2</v>
      </c>
      <c r="C48" s="51">
        <f aca="true" t="shared" si="10" ref="C48:N48">+C46-C47</f>
        <v>78859.1</v>
      </c>
      <c r="D48" s="51">
        <f t="shared" si="10"/>
        <v>51623.399999999994</v>
      </c>
      <c r="E48" s="51">
        <f t="shared" si="10"/>
        <v>56148.200000000004</v>
      </c>
      <c r="F48" s="51">
        <f t="shared" si="10"/>
        <v>56233.3</v>
      </c>
      <c r="G48" s="51">
        <f t="shared" si="10"/>
        <v>48664.79999999999</v>
      </c>
      <c r="H48" s="51">
        <f t="shared" si="10"/>
        <v>60746.7</v>
      </c>
      <c r="I48" s="51">
        <f t="shared" si="10"/>
        <v>66773.59999999999</v>
      </c>
      <c r="J48" s="51">
        <f t="shared" si="10"/>
        <v>49287.2</v>
      </c>
      <c r="K48" s="51">
        <f t="shared" si="10"/>
        <v>134214.19999999998</v>
      </c>
      <c r="L48" s="51">
        <f t="shared" si="10"/>
        <v>73030.20000000001</v>
      </c>
      <c r="M48" s="51">
        <f t="shared" si="10"/>
        <v>64676.600000000006</v>
      </c>
      <c r="N48" s="51">
        <f t="shared" si="10"/>
        <v>797976.5000000001</v>
      </c>
    </row>
    <row r="49" spans="1:14" ht="12.75" customHeight="1" thickTop="1">
      <c r="A49" s="24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15" t="s">
        <v>46</v>
      </c>
      <c r="B50" s="47">
        <v>28.7</v>
      </c>
      <c r="C50" s="47">
        <v>6.1</v>
      </c>
      <c r="D50" s="47">
        <v>-13.5</v>
      </c>
      <c r="E50" s="47">
        <v>-4.3</v>
      </c>
      <c r="F50" s="47">
        <v>-49.2</v>
      </c>
      <c r="G50" s="47">
        <v>42.2</v>
      </c>
      <c r="H50" s="47">
        <v>-10.3</v>
      </c>
      <c r="I50" s="47">
        <v>11.7</v>
      </c>
      <c r="J50" s="47">
        <v>8.3</v>
      </c>
      <c r="K50" s="47">
        <v>59.8</v>
      </c>
      <c r="L50" s="47">
        <v>-183.5</v>
      </c>
      <c r="M50" s="47">
        <v>-101.5</v>
      </c>
      <c r="N50" s="48">
        <f>SUM(B50:M50)</f>
        <v>-205.5</v>
      </c>
    </row>
    <row r="51" spans="1:14" ht="12.75" customHeight="1">
      <c r="A51" s="77" t="s">
        <v>28</v>
      </c>
      <c r="B51" s="49">
        <v>57690.5</v>
      </c>
      <c r="C51" s="49">
        <v>78853</v>
      </c>
      <c r="D51" s="49">
        <v>51636.9</v>
      </c>
      <c r="E51" s="49">
        <v>56152.5</v>
      </c>
      <c r="F51" s="49">
        <v>56282.5</v>
      </c>
      <c r="G51" s="49">
        <v>48622.6</v>
      </c>
      <c r="H51" s="49">
        <v>60757</v>
      </c>
      <c r="I51" s="49">
        <v>66761.9</v>
      </c>
      <c r="J51" s="49">
        <v>49278.9</v>
      </c>
      <c r="K51" s="49">
        <v>134154.4</v>
      </c>
      <c r="L51" s="49">
        <v>73213.7</v>
      </c>
      <c r="M51" s="49">
        <v>64778.1</v>
      </c>
      <c r="N51" s="48">
        <f>SUM(B51:M51)</f>
        <v>798182</v>
      </c>
    </row>
    <row r="52" spans="1:14" ht="12.75" customHeight="1" thickBot="1">
      <c r="A52" s="23"/>
      <c r="B52" s="54">
        <f>SUM(B50:B51)</f>
        <v>57719.2</v>
      </c>
      <c r="C52" s="54">
        <f aca="true" t="shared" si="11" ref="C52:N52">SUM(C50:C51)</f>
        <v>78859.1</v>
      </c>
      <c r="D52" s="54">
        <f t="shared" si="11"/>
        <v>51623.4</v>
      </c>
      <c r="E52" s="54">
        <f t="shared" si="11"/>
        <v>56148.2</v>
      </c>
      <c r="F52" s="54">
        <f t="shared" si="11"/>
        <v>56233.3</v>
      </c>
      <c r="G52" s="54">
        <f t="shared" si="11"/>
        <v>48664.799999999996</v>
      </c>
      <c r="H52" s="54">
        <f t="shared" si="11"/>
        <v>60746.7</v>
      </c>
      <c r="I52" s="54">
        <f t="shared" si="11"/>
        <v>66773.59999999999</v>
      </c>
      <c r="J52" s="54">
        <f t="shared" si="11"/>
        <v>49287.200000000004</v>
      </c>
      <c r="K52" s="54">
        <f t="shared" si="11"/>
        <v>134214.19999999998</v>
      </c>
      <c r="L52" s="54">
        <f t="shared" si="11"/>
        <v>73030.2</v>
      </c>
      <c r="M52" s="54">
        <f t="shared" si="11"/>
        <v>64676.6</v>
      </c>
      <c r="N52" s="73">
        <f t="shared" si="11"/>
        <v>797976.5</v>
      </c>
    </row>
    <row r="53" spans="1:14" s="21" customFormat="1" ht="12.75" customHeight="1" thickTop="1">
      <c r="A53" s="1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8"/>
    </row>
    <row r="54" spans="1:14" s="21" customFormat="1" ht="12.75" customHeight="1">
      <c r="A54" s="10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8"/>
    </row>
    <row r="55" spans="1:14" s="21" customFormat="1" ht="12.75" customHeight="1">
      <c r="A55" s="35" t="s">
        <v>33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0"/>
      <c r="N55" s="8"/>
    </row>
    <row r="56" spans="1:14" s="21" customFormat="1" ht="12.75" customHeight="1">
      <c r="A56" s="9"/>
      <c r="B56" s="7" t="s">
        <v>1</v>
      </c>
      <c r="C56" s="7" t="s">
        <v>2</v>
      </c>
      <c r="D56" s="7" t="s">
        <v>3</v>
      </c>
      <c r="E56" s="7" t="s">
        <v>4</v>
      </c>
      <c r="F56" s="7" t="s">
        <v>5</v>
      </c>
      <c r="G56" s="7" t="s">
        <v>6</v>
      </c>
      <c r="H56" s="7" t="s">
        <v>7</v>
      </c>
      <c r="I56" s="7" t="s">
        <v>25</v>
      </c>
      <c r="J56" s="7" t="s">
        <v>9</v>
      </c>
      <c r="K56" s="7" t="s">
        <v>10</v>
      </c>
      <c r="L56" s="7" t="s">
        <v>11</v>
      </c>
      <c r="M56" s="7" t="s">
        <v>12</v>
      </c>
      <c r="N56" s="14">
        <v>2009</v>
      </c>
    </row>
    <row r="57" spans="1:14" ht="12.75" customHeight="1">
      <c r="A57" s="15" t="s">
        <v>51</v>
      </c>
      <c r="B57" s="47">
        <v>149491.6</v>
      </c>
      <c r="C57" s="47">
        <v>113215.2</v>
      </c>
      <c r="D57" s="47">
        <v>144330.6</v>
      </c>
      <c r="E57" s="47">
        <v>130672</v>
      </c>
      <c r="F57" s="47">
        <v>165050.3</v>
      </c>
      <c r="G57" s="47">
        <v>180070.3</v>
      </c>
      <c r="H57" s="47">
        <v>118493.5</v>
      </c>
      <c r="I57" s="47">
        <v>168568.2</v>
      </c>
      <c r="J57" s="47">
        <v>127146.1</v>
      </c>
      <c r="K57" s="47">
        <v>138993.7</v>
      </c>
      <c r="L57" s="47">
        <v>172126.7</v>
      </c>
      <c r="M57" s="47">
        <v>146630.5</v>
      </c>
      <c r="N57" s="48">
        <f>+B57</f>
        <v>149491.6</v>
      </c>
    </row>
    <row r="58" spans="1:14" ht="12.75" customHeight="1">
      <c r="A58" s="27" t="s">
        <v>57</v>
      </c>
      <c r="B58" s="47">
        <v>665315.5</v>
      </c>
      <c r="C58" s="47">
        <v>678113.4</v>
      </c>
      <c r="D58" s="47">
        <v>601366.7</v>
      </c>
      <c r="E58" s="47">
        <v>618386.1</v>
      </c>
      <c r="F58" s="47">
        <v>689639.2</v>
      </c>
      <c r="G58" s="47">
        <v>666739.3</v>
      </c>
      <c r="H58" s="47">
        <v>755965.3</v>
      </c>
      <c r="I58" s="47">
        <v>750524</v>
      </c>
      <c r="J58" s="47">
        <v>510438.9</v>
      </c>
      <c r="K58" s="47">
        <v>755390.8</v>
      </c>
      <c r="L58" s="47">
        <v>689105.2</v>
      </c>
      <c r="M58" s="47">
        <v>638552.8</v>
      </c>
      <c r="N58" s="48">
        <f>SUM(B58:M58)</f>
        <v>8019537.199999999</v>
      </c>
    </row>
    <row r="59" spans="1:14" ht="12.75" customHeight="1">
      <c r="A59" s="15" t="s">
        <v>22</v>
      </c>
      <c r="B59" s="49">
        <v>0</v>
      </c>
      <c r="C59" s="49">
        <v>0</v>
      </c>
      <c r="D59" s="49">
        <v>0</v>
      </c>
      <c r="E59" s="49">
        <v>2003</v>
      </c>
      <c r="F59" s="49">
        <v>0</v>
      </c>
      <c r="G59" s="49">
        <v>0</v>
      </c>
      <c r="H59" s="49">
        <v>0</v>
      </c>
      <c r="I59" s="49">
        <v>0</v>
      </c>
      <c r="J59" s="49">
        <v>3734.5</v>
      </c>
      <c r="K59" s="49">
        <v>0</v>
      </c>
      <c r="L59" s="49">
        <v>0</v>
      </c>
      <c r="M59" s="49">
        <v>124.2</v>
      </c>
      <c r="N59" s="48">
        <f>SUM(B59:M59)</f>
        <v>5861.7</v>
      </c>
    </row>
    <row r="60" spans="1:14" ht="12.75" customHeight="1">
      <c r="A60" s="24"/>
      <c r="B60" s="52">
        <f>SUM(B57:B59)</f>
        <v>814807.1</v>
      </c>
      <c r="C60" s="52">
        <f aca="true" t="shared" si="12" ref="C60:N60">SUM(C57:C59)</f>
        <v>791328.6</v>
      </c>
      <c r="D60" s="52">
        <f t="shared" si="12"/>
        <v>745697.2999999999</v>
      </c>
      <c r="E60" s="52">
        <f t="shared" si="12"/>
        <v>751061.1</v>
      </c>
      <c r="F60" s="52">
        <f t="shared" si="12"/>
        <v>854689.5</v>
      </c>
      <c r="G60" s="52">
        <f t="shared" si="12"/>
        <v>846809.6000000001</v>
      </c>
      <c r="H60" s="52">
        <f t="shared" si="12"/>
        <v>874458.8</v>
      </c>
      <c r="I60" s="52">
        <f t="shared" si="12"/>
        <v>919092.2</v>
      </c>
      <c r="J60" s="52">
        <f t="shared" si="12"/>
        <v>641319.5</v>
      </c>
      <c r="K60" s="52">
        <f t="shared" si="12"/>
        <v>894384.5</v>
      </c>
      <c r="L60" s="52">
        <f t="shared" si="12"/>
        <v>861231.8999999999</v>
      </c>
      <c r="M60" s="52">
        <f t="shared" si="12"/>
        <v>785307.5</v>
      </c>
      <c r="N60" s="72">
        <f t="shared" si="12"/>
        <v>8174890.499999999</v>
      </c>
    </row>
    <row r="61" spans="1:14" ht="12.75" customHeight="1">
      <c r="A61" s="15" t="s">
        <v>53</v>
      </c>
      <c r="B61" s="49">
        <v>113215.2</v>
      </c>
      <c r="C61" s="49">
        <v>144330.6</v>
      </c>
      <c r="D61" s="49">
        <v>130672</v>
      </c>
      <c r="E61" s="49">
        <v>165050.3</v>
      </c>
      <c r="F61" s="49">
        <v>180070.3</v>
      </c>
      <c r="G61" s="49">
        <v>118493.5</v>
      </c>
      <c r="H61" s="49">
        <v>168568.2</v>
      </c>
      <c r="I61" s="49">
        <v>127146.1</v>
      </c>
      <c r="J61" s="49">
        <v>138993.7</v>
      </c>
      <c r="K61" s="49">
        <v>172126.7</v>
      </c>
      <c r="L61" s="49">
        <v>146630.5</v>
      </c>
      <c r="M61" s="49">
        <v>113650.8</v>
      </c>
      <c r="N61" s="50">
        <f>+M61</f>
        <v>113650.8</v>
      </c>
    </row>
    <row r="62" spans="1:14" ht="12.75" customHeight="1" thickBot="1">
      <c r="A62" s="24"/>
      <c r="B62" s="51">
        <f>+B60-B61</f>
        <v>701591.9</v>
      </c>
      <c r="C62" s="51">
        <f aca="true" t="shared" si="13" ref="C62:N62">+C60-C61</f>
        <v>646998</v>
      </c>
      <c r="D62" s="51">
        <f t="shared" si="13"/>
        <v>615025.2999999999</v>
      </c>
      <c r="E62" s="51">
        <f t="shared" si="13"/>
        <v>586010.8</v>
      </c>
      <c r="F62" s="51">
        <f t="shared" si="13"/>
        <v>674619.2</v>
      </c>
      <c r="G62" s="51">
        <f t="shared" si="13"/>
        <v>728316.1000000001</v>
      </c>
      <c r="H62" s="51">
        <f t="shared" si="13"/>
        <v>705890.6000000001</v>
      </c>
      <c r="I62" s="51">
        <f t="shared" si="13"/>
        <v>791946.1</v>
      </c>
      <c r="J62" s="51">
        <f t="shared" si="13"/>
        <v>502325.8</v>
      </c>
      <c r="K62" s="51">
        <f t="shared" si="13"/>
        <v>722257.8</v>
      </c>
      <c r="L62" s="51">
        <f t="shared" si="13"/>
        <v>714601.3999999999</v>
      </c>
      <c r="M62" s="51">
        <f t="shared" si="13"/>
        <v>671656.7</v>
      </c>
      <c r="N62" s="51">
        <f t="shared" si="13"/>
        <v>8061239.699999999</v>
      </c>
    </row>
    <row r="63" spans="1:14" ht="12.75" customHeight="1" thickTop="1">
      <c r="A63" s="24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</row>
    <row r="64" spans="1:14" ht="12.75" customHeight="1">
      <c r="A64" s="24" t="s">
        <v>44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48">
        <f>SUM(B64:M64)</f>
        <v>0</v>
      </c>
    </row>
    <row r="65" spans="1:14" ht="12.75" customHeight="1">
      <c r="A65" s="15" t="s">
        <v>46</v>
      </c>
      <c r="B65" s="47">
        <v>457.9</v>
      </c>
      <c r="C65" s="47">
        <v>-845.1</v>
      </c>
      <c r="D65" s="47">
        <v>-1684.9</v>
      </c>
      <c r="E65" s="47">
        <v>-633</v>
      </c>
      <c r="F65" s="47">
        <v>-1226.8</v>
      </c>
      <c r="G65" s="47">
        <v>-2233</v>
      </c>
      <c r="H65" s="47">
        <v>-1240.5</v>
      </c>
      <c r="I65" s="47">
        <v>-1546.4</v>
      </c>
      <c r="J65" s="47">
        <v>-1218.5</v>
      </c>
      <c r="K65" s="47">
        <v>611.5</v>
      </c>
      <c r="L65" s="47">
        <v>-2201.2</v>
      </c>
      <c r="M65" s="47">
        <v>-1461.1</v>
      </c>
      <c r="N65" s="48">
        <f>SUM(B65:M65)</f>
        <v>-13221.1</v>
      </c>
    </row>
    <row r="66" spans="1:14" ht="12.75" customHeight="1">
      <c r="A66" s="77" t="s">
        <v>28</v>
      </c>
      <c r="B66" s="49">
        <v>701134</v>
      </c>
      <c r="C66" s="49">
        <v>647843.1</v>
      </c>
      <c r="D66" s="49">
        <v>616710.2</v>
      </c>
      <c r="E66" s="49">
        <v>586643.8</v>
      </c>
      <c r="F66" s="49">
        <v>675846</v>
      </c>
      <c r="G66" s="49">
        <v>730549.1</v>
      </c>
      <c r="H66" s="49">
        <v>707131.1</v>
      </c>
      <c r="I66" s="49">
        <v>793492.5</v>
      </c>
      <c r="J66" s="49">
        <v>503544.3</v>
      </c>
      <c r="K66" s="49">
        <v>721646.3</v>
      </c>
      <c r="L66" s="49">
        <v>716802.6</v>
      </c>
      <c r="M66" s="49">
        <v>673117.8</v>
      </c>
      <c r="N66" s="48">
        <f>SUM(B66:M66)</f>
        <v>8074460.799999999</v>
      </c>
    </row>
    <row r="67" spans="1:14" ht="12.75" customHeight="1" thickBot="1">
      <c r="A67" s="34"/>
      <c r="B67" s="51">
        <f>SUM(B64:B66)</f>
        <v>701591.9</v>
      </c>
      <c r="C67" s="51">
        <f aca="true" t="shared" si="14" ref="C67:N67">SUM(C64:C66)</f>
        <v>646998</v>
      </c>
      <c r="D67" s="51">
        <f t="shared" si="14"/>
        <v>615025.2999999999</v>
      </c>
      <c r="E67" s="51">
        <f t="shared" si="14"/>
        <v>586010.8</v>
      </c>
      <c r="F67" s="51">
        <f t="shared" si="14"/>
        <v>674619.2</v>
      </c>
      <c r="G67" s="51">
        <f t="shared" si="14"/>
        <v>728316.1</v>
      </c>
      <c r="H67" s="51">
        <f t="shared" si="14"/>
        <v>705890.6</v>
      </c>
      <c r="I67" s="51">
        <f t="shared" si="14"/>
        <v>791946.1</v>
      </c>
      <c r="J67" s="51">
        <f t="shared" si="14"/>
        <v>502325.8</v>
      </c>
      <c r="K67" s="51">
        <f t="shared" si="14"/>
        <v>722257.8</v>
      </c>
      <c r="L67" s="51">
        <f t="shared" si="14"/>
        <v>714601.4</v>
      </c>
      <c r="M67" s="51">
        <f t="shared" si="14"/>
        <v>671656.7000000001</v>
      </c>
      <c r="N67" s="73">
        <f t="shared" si="14"/>
        <v>8061239.699999999</v>
      </c>
    </row>
    <row r="68" spans="1:14" ht="12.75" customHeight="1" thickTop="1">
      <c r="A68" s="10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5"/>
    </row>
    <row r="69" spans="1:14" ht="12.75" customHeight="1">
      <c r="A69" s="10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5"/>
    </row>
    <row r="70" spans="1:14" s="21" customFormat="1" ht="12.75" customHeight="1">
      <c r="A70" s="35" t="s">
        <v>35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5"/>
    </row>
    <row r="71" spans="1:14" s="21" customFormat="1" ht="12.75" customHeight="1">
      <c r="A71" s="9"/>
      <c r="B71" s="7" t="s">
        <v>1</v>
      </c>
      <c r="C71" s="7" t="s">
        <v>2</v>
      </c>
      <c r="D71" s="7" t="s">
        <v>3</v>
      </c>
      <c r="E71" s="7" t="s">
        <v>4</v>
      </c>
      <c r="F71" s="7" t="s">
        <v>5</v>
      </c>
      <c r="G71" s="7" t="s">
        <v>6</v>
      </c>
      <c r="H71" s="7" t="s">
        <v>7</v>
      </c>
      <c r="I71" s="7" t="s">
        <v>8</v>
      </c>
      <c r="J71" s="7" t="s">
        <v>9</v>
      </c>
      <c r="K71" s="7" t="s">
        <v>10</v>
      </c>
      <c r="L71" s="7" t="s">
        <v>11</v>
      </c>
      <c r="M71" s="7" t="s">
        <v>12</v>
      </c>
      <c r="N71" s="14">
        <v>2009</v>
      </c>
    </row>
    <row r="72" spans="1:14" ht="12.75" customHeight="1">
      <c r="A72" s="15" t="s">
        <v>51</v>
      </c>
      <c r="B72" s="57">
        <v>64704.1</v>
      </c>
      <c r="C72" s="57">
        <v>90219.9</v>
      </c>
      <c r="D72" s="57">
        <v>89412.6</v>
      </c>
      <c r="E72" s="57">
        <v>85616.3</v>
      </c>
      <c r="F72" s="57">
        <v>66162.1</v>
      </c>
      <c r="G72" s="57">
        <v>86475.9</v>
      </c>
      <c r="H72" s="57">
        <v>92978</v>
      </c>
      <c r="I72" s="57">
        <v>105380.1</v>
      </c>
      <c r="J72" s="57">
        <v>105549.2</v>
      </c>
      <c r="K72" s="57">
        <v>102733.5</v>
      </c>
      <c r="L72" s="57">
        <v>100762.2</v>
      </c>
      <c r="M72" s="57">
        <v>114356.6</v>
      </c>
      <c r="N72" s="48">
        <f>+B72</f>
        <v>64704.1</v>
      </c>
    </row>
    <row r="73" spans="1:14" ht="12.75" customHeight="1">
      <c r="A73" s="15" t="s">
        <v>22</v>
      </c>
      <c r="B73" s="47">
        <v>281600.1</v>
      </c>
      <c r="C73" s="47">
        <v>311544.2</v>
      </c>
      <c r="D73" s="47">
        <v>266864.5</v>
      </c>
      <c r="E73" s="47">
        <v>295253.9</v>
      </c>
      <c r="F73" s="47">
        <v>283731.9</v>
      </c>
      <c r="G73" s="47">
        <v>284645.9</v>
      </c>
      <c r="H73" s="47">
        <v>311519.4</v>
      </c>
      <c r="I73" s="47">
        <v>323316.8</v>
      </c>
      <c r="J73" s="47">
        <v>226216.4</v>
      </c>
      <c r="K73" s="47">
        <v>315833.1</v>
      </c>
      <c r="L73" s="47">
        <v>268816</v>
      </c>
      <c r="M73" s="47">
        <v>278555.9</v>
      </c>
      <c r="N73" s="48">
        <f>SUM(B73:M73)</f>
        <v>3447898.0999999996</v>
      </c>
    </row>
    <row r="74" spans="1:14" ht="12.75" customHeight="1">
      <c r="A74" s="22"/>
      <c r="B74" s="72">
        <f>SUM(B72:B73)</f>
        <v>346304.19999999995</v>
      </c>
      <c r="C74" s="72">
        <f aca="true" t="shared" si="15" ref="C74:N74">SUM(C72:C73)</f>
        <v>401764.1</v>
      </c>
      <c r="D74" s="72">
        <f t="shared" si="15"/>
        <v>356277.1</v>
      </c>
      <c r="E74" s="72">
        <f t="shared" si="15"/>
        <v>380870.2</v>
      </c>
      <c r="F74" s="72">
        <f t="shared" si="15"/>
        <v>349894</v>
      </c>
      <c r="G74" s="72">
        <f t="shared" si="15"/>
        <v>371121.80000000005</v>
      </c>
      <c r="H74" s="72">
        <f t="shared" si="15"/>
        <v>404497.4</v>
      </c>
      <c r="I74" s="72">
        <f t="shared" si="15"/>
        <v>428696.9</v>
      </c>
      <c r="J74" s="72">
        <f t="shared" si="15"/>
        <v>331765.6</v>
      </c>
      <c r="K74" s="72">
        <f t="shared" si="15"/>
        <v>418566.6</v>
      </c>
      <c r="L74" s="72">
        <f t="shared" si="15"/>
        <v>369578.2</v>
      </c>
      <c r="M74" s="72">
        <f t="shared" si="15"/>
        <v>392912.5</v>
      </c>
      <c r="N74" s="72">
        <f t="shared" si="15"/>
        <v>3512602.1999999997</v>
      </c>
    </row>
    <row r="75" spans="1:15" ht="12.75" customHeight="1">
      <c r="A75" s="22" t="s">
        <v>53</v>
      </c>
      <c r="B75" s="47">
        <v>90219.9</v>
      </c>
      <c r="C75" s="47">
        <v>89412.6</v>
      </c>
      <c r="D75" s="47">
        <v>85616.3</v>
      </c>
      <c r="E75" s="47">
        <v>66162.1</v>
      </c>
      <c r="F75" s="47">
        <v>86475.9</v>
      </c>
      <c r="G75" s="47">
        <v>92978</v>
      </c>
      <c r="H75" s="47">
        <v>105380.1</v>
      </c>
      <c r="I75" s="47">
        <v>105549.2</v>
      </c>
      <c r="J75" s="47">
        <v>102733.5</v>
      </c>
      <c r="K75" s="47">
        <v>100762.2</v>
      </c>
      <c r="L75" s="47">
        <v>114356.6</v>
      </c>
      <c r="M75" s="47">
        <v>128287.5</v>
      </c>
      <c r="N75" s="48">
        <f>M75</f>
        <v>128287.5</v>
      </c>
      <c r="O75" s="78"/>
    </row>
    <row r="76" spans="1:14" ht="12.75" customHeight="1" thickBot="1">
      <c r="A76" s="24"/>
      <c r="B76" s="73">
        <f>+B74-B75</f>
        <v>256084.29999999996</v>
      </c>
      <c r="C76" s="73">
        <f aca="true" t="shared" si="16" ref="C76:N76">+C74-C75</f>
        <v>312351.5</v>
      </c>
      <c r="D76" s="73">
        <f t="shared" si="16"/>
        <v>270660.8</v>
      </c>
      <c r="E76" s="73">
        <f t="shared" si="16"/>
        <v>314708.1</v>
      </c>
      <c r="F76" s="73">
        <f t="shared" si="16"/>
        <v>263418.1</v>
      </c>
      <c r="G76" s="73">
        <f t="shared" si="16"/>
        <v>278143.80000000005</v>
      </c>
      <c r="H76" s="73">
        <f t="shared" si="16"/>
        <v>299117.30000000005</v>
      </c>
      <c r="I76" s="73">
        <f t="shared" si="16"/>
        <v>323147.7</v>
      </c>
      <c r="J76" s="73">
        <f t="shared" si="16"/>
        <v>229032.09999999998</v>
      </c>
      <c r="K76" s="73">
        <f t="shared" si="16"/>
        <v>317804.39999999997</v>
      </c>
      <c r="L76" s="73">
        <f t="shared" si="16"/>
        <v>255221.6</v>
      </c>
      <c r="M76" s="73">
        <f t="shared" si="16"/>
        <v>264625</v>
      </c>
      <c r="N76" s="73">
        <f t="shared" si="16"/>
        <v>3384314.6999999997</v>
      </c>
    </row>
    <row r="77" spans="1:14" ht="12.75" customHeight="1" thickTop="1">
      <c r="A77" s="24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3"/>
    </row>
    <row r="78" spans="1:14" ht="12.75" customHeight="1">
      <c r="A78" s="15" t="s">
        <v>26</v>
      </c>
      <c r="B78" s="57">
        <v>676</v>
      </c>
      <c r="C78" s="57">
        <v>913</v>
      </c>
      <c r="D78" s="57">
        <v>461</v>
      </c>
      <c r="E78" s="57">
        <v>738</v>
      </c>
      <c r="F78" s="57">
        <v>617</v>
      </c>
      <c r="G78" s="57">
        <v>1098</v>
      </c>
      <c r="H78" s="57">
        <v>1785</v>
      </c>
      <c r="I78" s="57">
        <v>1533</v>
      </c>
      <c r="J78" s="57">
        <v>881</v>
      </c>
      <c r="K78" s="57">
        <f>846-0.1</f>
        <v>845.9</v>
      </c>
      <c r="L78" s="57">
        <v>784</v>
      </c>
      <c r="M78" s="57">
        <v>438</v>
      </c>
      <c r="N78" s="48">
        <f>SUM(B78:M78)</f>
        <v>10769.9</v>
      </c>
    </row>
    <row r="79" spans="1:14" ht="12.75" customHeight="1">
      <c r="A79" s="22" t="s">
        <v>23</v>
      </c>
      <c r="B79" s="49">
        <v>255408.3</v>
      </c>
      <c r="C79" s="49">
        <v>311438.5</v>
      </c>
      <c r="D79" s="49">
        <v>270199.8</v>
      </c>
      <c r="E79" s="49">
        <v>313970.2</v>
      </c>
      <c r="F79" s="49">
        <v>262801</v>
      </c>
      <c r="G79" s="49">
        <v>277045.8</v>
      </c>
      <c r="H79" s="49">
        <v>297332.4</v>
      </c>
      <c r="I79" s="49">
        <v>321614.7</v>
      </c>
      <c r="J79" s="49">
        <v>228151.1</v>
      </c>
      <c r="K79" s="49">
        <v>316958.5</v>
      </c>
      <c r="L79" s="49">
        <v>254437.6</v>
      </c>
      <c r="M79" s="49">
        <v>264187</v>
      </c>
      <c r="N79" s="50">
        <f>SUM(B79:M79)</f>
        <v>3373544.9000000004</v>
      </c>
    </row>
    <row r="80" spans="1:14" ht="12.75" customHeight="1" thickBot="1">
      <c r="A80" s="24"/>
      <c r="B80" s="54">
        <f>SUM(B78:B79)</f>
        <v>256084.3</v>
      </c>
      <c r="C80" s="54">
        <f aca="true" t="shared" si="17" ref="C80:M80">SUM(C78:C79)</f>
        <v>312351.5</v>
      </c>
      <c r="D80" s="54">
        <f t="shared" si="17"/>
        <v>270660.8</v>
      </c>
      <c r="E80" s="54">
        <f t="shared" si="17"/>
        <v>314708.2</v>
      </c>
      <c r="F80" s="54">
        <f t="shared" si="17"/>
        <v>263418</v>
      </c>
      <c r="G80" s="54">
        <f t="shared" si="17"/>
        <v>278143.8</v>
      </c>
      <c r="H80" s="54">
        <f t="shared" si="17"/>
        <v>299117.4</v>
      </c>
      <c r="I80" s="54">
        <f t="shared" si="17"/>
        <v>323147.7</v>
      </c>
      <c r="J80" s="54">
        <f t="shared" si="17"/>
        <v>229032.1</v>
      </c>
      <c r="K80" s="54">
        <f t="shared" si="17"/>
        <v>317804.4</v>
      </c>
      <c r="L80" s="54">
        <f t="shared" si="17"/>
        <v>255221.6</v>
      </c>
      <c r="M80" s="54">
        <f t="shared" si="17"/>
        <v>264625</v>
      </c>
      <c r="N80" s="87">
        <f>SUM(N78:N79)</f>
        <v>3384314.8000000003</v>
      </c>
    </row>
    <row r="81" spans="1:14" ht="12.75" customHeight="1" thickTop="1">
      <c r="A81" s="2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5"/>
    </row>
    <row r="82" spans="1:14" ht="12.75" customHeight="1">
      <c r="A82" s="2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5"/>
    </row>
    <row r="83" spans="1:14" ht="12.75" customHeight="1">
      <c r="A83" s="65" t="s">
        <v>55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5"/>
    </row>
    <row r="84" spans="1:14" s="21" customFormat="1" ht="12.75" customHeight="1">
      <c r="A84" s="24"/>
      <c r="B84" s="7" t="s">
        <v>1</v>
      </c>
      <c r="C84" s="7" t="s">
        <v>2</v>
      </c>
      <c r="D84" s="7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14">
        <v>2009</v>
      </c>
    </row>
    <row r="85" spans="1:14" ht="12.75" customHeight="1">
      <c r="A85" s="15" t="s">
        <v>51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8">
        <f>+B85</f>
        <v>0</v>
      </c>
    </row>
    <row r="86" spans="1:14" ht="12.75" customHeight="1">
      <c r="A86" s="22" t="s">
        <v>52</v>
      </c>
      <c r="B86" s="47">
        <v>97571.9</v>
      </c>
      <c r="C86" s="47">
        <v>96736.4</v>
      </c>
      <c r="D86" s="47">
        <v>92970</v>
      </c>
      <c r="E86" s="47">
        <v>66329</v>
      </c>
      <c r="F86" s="47">
        <v>102635.2</v>
      </c>
      <c r="G86" s="47">
        <v>93845.2</v>
      </c>
      <c r="H86" s="47">
        <v>100635.2</v>
      </c>
      <c r="I86" s="47">
        <v>148450.4</v>
      </c>
      <c r="J86" s="47">
        <v>21821.4</v>
      </c>
      <c r="K86" s="47">
        <v>103334.8</v>
      </c>
      <c r="L86" s="47">
        <v>102953.1</v>
      </c>
      <c r="M86" s="47">
        <v>117876.3</v>
      </c>
      <c r="N86" s="48">
        <f>SUM(B86:M86)</f>
        <v>1145158.9</v>
      </c>
    </row>
    <row r="87" spans="1:14" ht="12.75" customHeight="1">
      <c r="A87" s="15" t="s">
        <v>22</v>
      </c>
      <c r="B87" s="49">
        <v>55885.5</v>
      </c>
      <c r="C87" s="49">
        <v>55691.9</v>
      </c>
      <c r="D87" s="49">
        <v>59279.7</v>
      </c>
      <c r="E87" s="49">
        <v>51525.3</v>
      </c>
      <c r="F87" s="49">
        <v>37101.2</v>
      </c>
      <c r="G87" s="49">
        <v>43413.7</v>
      </c>
      <c r="H87" s="49">
        <v>54631.2</v>
      </c>
      <c r="I87" s="49">
        <v>12410.6</v>
      </c>
      <c r="J87" s="49">
        <v>98011.2</v>
      </c>
      <c r="K87" s="49">
        <v>50542.9</v>
      </c>
      <c r="L87" s="49">
        <v>49181.2</v>
      </c>
      <c r="M87" s="49">
        <v>39933.1</v>
      </c>
      <c r="N87" s="48">
        <f>SUM(B87:M87)</f>
        <v>607607.5</v>
      </c>
    </row>
    <row r="88" spans="1:14" ht="12.75" customHeight="1">
      <c r="A88" s="23"/>
      <c r="B88" s="47">
        <f>SUM(B85:B87)</f>
        <v>153457.4</v>
      </c>
      <c r="C88" s="47">
        <f aca="true" t="shared" si="18" ref="C88:N88">SUM(C85:C87)</f>
        <v>152428.3</v>
      </c>
      <c r="D88" s="47">
        <f t="shared" si="18"/>
        <v>152249.7</v>
      </c>
      <c r="E88" s="47">
        <f t="shared" si="18"/>
        <v>117854.3</v>
      </c>
      <c r="F88" s="47">
        <f t="shared" si="18"/>
        <v>139736.4</v>
      </c>
      <c r="G88" s="47">
        <f t="shared" si="18"/>
        <v>137258.9</v>
      </c>
      <c r="H88" s="47">
        <f t="shared" si="18"/>
        <v>155266.4</v>
      </c>
      <c r="I88" s="47">
        <f t="shared" si="18"/>
        <v>160861</v>
      </c>
      <c r="J88" s="47">
        <f t="shared" si="18"/>
        <v>119832.6</v>
      </c>
      <c r="K88" s="47">
        <f t="shared" si="18"/>
        <v>153877.7</v>
      </c>
      <c r="L88" s="47">
        <f t="shared" si="18"/>
        <v>152134.3</v>
      </c>
      <c r="M88" s="47">
        <f t="shared" si="18"/>
        <v>157809.4</v>
      </c>
      <c r="N88" s="72">
        <f t="shared" si="18"/>
        <v>1752766.4</v>
      </c>
    </row>
    <row r="89" spans="1:14" ht="12.75" customHeight="1">
      <c r="A89" s="22" t="s">
        <v>53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50">
        <f>+H89</f>
        <v>0</v>
      </c>
    </row>
    <row r="90" spans="1:14" ht="12.75" customHeight="1" thickBot="1">
      <c r="A90" s="23"/>
      <c r="B90" s="51">
        <f>+B88-B89</f>
        <v>153457.4</v>
      </c>
      <c r="C90" s="51">
        <f aca="true" t="shared" si="19" ref="C90:N90">+C88-C89</f>
        <v>152428.3</v>
      </c>
      <c r="D90" s="51">
        <f t="shared" si="19"/>
        <v>152249.7</v>
      </c>
      <c r="E90" s="51">
        <f t="shared" si="19"/>
        <v>117854.3</v>
      </c>
      <c r="F90" s="51">
        <f t="shared" si="19"/>
        <v>139736.4</v>
      </c>
      <c r="G90" s="51">
        <f t="shared" si="19"/>
        <v>137258.9</v>
      </c>
      <c r="H90" s="51">
        <f t="shared" si="19"/>
        <v>155266.4</v>
      </c>
      <c r="I90" s="51">
        <f t="shared" si="19"/>
        <v>160861</v>
      </c>
      <c r="J90" s="51">
        <f t="shared" si="19"/>
        <v>119832.6</v>
      </c>
      <c r="K90" s="51">
        <f t="shared" si="19"/>
        <v>153877.7</v>
      </c>
      <c r="L90" s="51">
        <f t="shared" si="19"/>
        <v>152134.3</v>
      </c>
      <c r="M90" s="51">
        <f t="shared" si="19"/>
        <v>157809.4</v>
      </c>
      <c r="N90" s="51">
        <f t="shared" si="19"/>
        <v>1752766.4</v>
      </c>
    </row>
    <row r="91" spans="1:14" ht="12.75" customHeight="1" thickTop="1">
      <c r="A91" s="24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3"/>
    </row>
    <row r="92" spans="1:14" ht="12.75" customHeight="1">
      <c r="A92" s="15" t="s">
        <v>26</v>
      </c>
      <c r="B92" s="57">
        <v>69453.8</v>
      </c>
      <c r="C92" s="57">
        <v>70630.9</v>
      </c>
      <c r="D92" s="57">
        <v>70386.4</v>
      </c>
      <c r="E92" s="57">
        <v>50306</v>
      </c>
      <c r="F92" s="57">
        <v>54196.6</v>
      </c>
      <c r="G92" s="57">
        <v>54777.8</v>
      </c>
      <c r="H92" s="57">
        <v>66474.5</v>
      </c>
      <c r="I92" s="57">
        <v>70645.4</v>
      </c>
      <c r="J92" s="57">
        <v>49023.2</v>
      </c>
      <c r="K92" s="57">
        <v>65032.1</v>
      </c>
      <c r="L92" s="57">
        <v>67874.4</v>
      </c>
      <c r="M92" s="57">
        <v>66419.7</v>
      </c>
      <c r="N92" s="48">
        <f>SUM(B92:M92)</f>
        <v>755220.7999999999</v>
      </c>
    </row>
    <row r="93" spans="1:14" ht="12.75" customHeight="1">
      <c r="A93" s="22" t="s">
        <v>44</v>
      </c>
      <c r="B93" s="52">
        <v>118.6</v>
      </c>
      <c r="C93" s="52">
        <v>78.3</v>
      </c>
      <c r="D93" s="52">
        <v>616.6</v>
      </c>
      <c r="E93" s="52">
        <v>6809.5</v>
      </c>
      <c r="F93" s="52">
        <v>308.2</v>
      </c>
      <c r="G93" s="52">
        <v>1711.1</v>
      </c>
      <c r="H93" s="52">
        <v>72.5</v>
      </c>
      <c r="I93" s="52">
        <v>133.8</v>
      </c>
      <c r="J93" s="52">
        <v>3136.3</v>
      </c>
      <c r="K93" s="52">
        <v>168.9</v>
      </c>
      <c r="L93" s="52">
        <v>197.2</v>
      </c>
      <c r="M93" s="52">
        <v>2962.8</v>
      </c>
      <c r="N93" s="48">
        <f>SUM(B93:M93)</f>
        <v>16313.8</v>
      </c>
    </row>
    <row r="94" spans="1:14" ht="12.75" customHeight="1">
      <c r="A94" s="22" t="s">
        <v>46</v>
      </c>
      <c r="B94" s="52">
        <v>0</v>
      </c>
      <c r="C94" s="52">
        <v>-0.1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0.1</v>
      </c>
      <c r="J94" s="52">
        <v>0</v>
      </c>
      <c r="K94" s="52">
        <v>0</v>
      </c>
      <c r="L94" s="52">
        <v>0</v>
      </c>
      <c r="M94" s="52">
        <v>0</v>
      </c>
      <c r="N94" s="48">
        <f>SUM(B94:M94)</f>
        <v>0</v>
      </c>
    </row>
    <row r="95" spans="1:14" ht="12.75" customHeight="1">
      <c r="A95" s="22" t="s">
        <v>54</v>
      </c>
      <c r="B95" s="52">
        <v>83885</v>
      </c>
      <c r="C95" s="52">
        <v>81719.2</v>
      </c>
      <c r="D95" s="52">
        <v>81246.7</v>
      </c>
      <c r="E95" s="52">
        <v>60738.8</v>
      </c>
      <c r="F95" s="52">
        <v>85231.6</v>
      </c>
      <c r="G95" s="52">
        <v>80770.1</v>
      </c>
      <c r="H95" s="52">
        <v>88719.4</v>
      </c>
      <c r="I95" s="52">
        <v>90081.7</v>
      </c>
      <c r="J95" s="52">
        <v>67673.1</v>
      </c>
      <c r="K95" s="52">
        <v>88676.7</v>
      </c>
      <c r="L95" s="52">
        <v>84059.4</v>
      </c>
      <c r="M95" s="52">
        <v>88426.9</v>
      </c>
      <c r="N95" s="48">
        <f>SUM(B95:M95)</f>
        <v>981228.6</v>
      </c>
    </row>
    <row r="96" spans="1:14" ht="12.75" customHeight="1">
      <c r="A96" s="22" t="s">
        <v>28</v>
      </c>
      <c r="B96" s="52">
        <v>0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3.3</v>
      </c>
      <c r="M96" s="52">
        <v>0</v>
      </c>
      <c r="N96" s="48">
        <f>SUM(B96:M96)</f>
        <v>3.3</v>
      </c>
    </row>
    <row r="97" spans="1:14" ht="12.75" customHeight="1" thickBot="1">
      <c r="A97" s="24"/>
      <c r="B97" s="73">
        <f aca="true" t="shared" si="20" ref="B97:L97">SUM(B92:B96)</f>
        <v>153457.40000000002</v>
      </c>
      <c r="C97" s="73">
        <f t="shared" si="20"/>
        <v>152428.3</v>
      </c>
      <c r="D97" s="73">
        <f t="shared" si="20"/>
        <v>152249.7</v>
      </c>
      <c r="E97" s="73">
        <f t="shared" si="20"/>
        <v>117854.3</v>
      </c>
      <c r="F97" s="73">
        <f t="shared" si="20"/>
        <v>139736.4</v>
      </c>
      <c r="G97" s="73">
        <f t="shared" si="20"/>
        <v>137259</v>
      </c>
      <c r="H97" s="73">
        <f t="shared" si="20"/>
        <v>155266.4</v>
      </c>
      <c r="I97" s="73">
        <f t="shared" si="20"/>
        <v>160861</v>
      </c>
      <c r="J97" s="73">
        <f t="shared" si="20"/>
        <v>119832.6</v>
      </c>
      <c r="K97" s="73">
        <f t="shared" si="20"/>
        <v>153877.7</v>
      </c>
      <c r="L97" s="73">
        <f t="shared" si="20"/>
        <v>152134.3</v>
      </c>
      <c r="M97" s="73">
        <f>SUM(M92:M96)</f>
        <v>157809.4</v>
      </c>
      <c r="N97" s="73">
        <f>SUM(N92:N96)</f>
        <v>1752766.5</v>
      </c>
    </row>
    <row r="98" spans="1:14" ht="12.75" customHeight="1" thickTop="1">
      <c r="A98" s="24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5"/>
    </row>
    <row r="99" spans="1:14" ht="12.75" customHeight="1">
      <c r="A99" s="24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5"/>
    </row>
    <row r="100" spans="1:14" s="21" customFormat="1" ht="12.75" customHeight="1">
      <c r="A100" s="35" t="s">
        <v>29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8"/>
    </row>
    <row r="101" spans="1:14" s="21" customFormat="1" ht="12.75" customHeight="1">
      <c r="A101" s="9"/>
      <c r="B101" s="7" t="s">
        <v>1</v>
      </c>
      <c r="C101" s="7" t="s">
        <v>2</v>
      </c>
      <c r="D101" s="7" t="s">
        <v>3</v>
      </c>
      <c r="E101" s="7" t="s">
        <v>4</v>
      </c>
      <c r="F101" s="7" t="s">
        <v>5</v>
      </c>
      <c r="G101" s="7" t="s">
        <v>6</v>
      </c>
      <c r="H101" s="7" t="s">
        <v>7</v>
      </c>
      <c r="I101" s="7" t="s">
        <v>8</v>
      </c>
      <c r="J101" s="7" t="s">
        <v>9</v>
      </c>
      <c r="K101" s="7" t="s">
        <v>10</v>
      </c>
      <c r="L101" s="7" t="s">
        <v>11</v>
      </c>
      <c r="M101" s="7" t="s">
        <v>12</v>
      </c>
      <c r="N101" s="14">
        <v>2009</v>
      </c>
    </row>
    <row r="102" spans="1:14" ht="12.75" customHeight="1">
      <c r="A102" s="15" t="s">
        <v>51</v>
      </c>
      <c r="B102" s="47">
        <v>11745.8</v>
      </c>
      <c r="C102" s="47">
        <v>9222.3</v>
      </c>
      <c r="D102" s="47">
        <v>9236.3</v>
      </c>
      <c r="E102" s="47">
        <v>7236.7</v>
      </c>
      <c r="F102" s="47">
        <v>6094.1</v>
      </c>
      <c r="G102" s="47">
        <v>10470.6</v>
      </c>
      <c r="H102" s="47">
        <v>9562.3</v>
      </c>
      <c r="I102" s="47">
        <v>8620.1</v>
      </c>
      <c r="J102" s="47">
        <v>5700</v>
      </c>
      <c r="K102" s="47">
        <v>5583.4</v>
      </c>
      <c r="L102" s="47">
        <v>5618.1</v>
      </c>
      <c r="M102" s="47">
        <v>5902.2</v>
      </c>
      <c r="N102" s="48">
        <f>+B102</f>
        <v>11745.8</v>
      </c>
    </row>
    <row r="103" spans="1:14" ht="12.75" customHeight="1">
      <c r="A103" s="22" t="s">
        <v>52</v>
      </c>
      <c r="B103" s="47">
        <v>28193.5</v>
      </c>
      <c r="C103" s="47">
        <v>27424.6</v>
      </c>
      <c r="D103" s="47">
        <v>25992.8</v>
      </c>
      <c r="E103" s="47">
        <v>19124.4</v>
      </c>
      <c r="F103" s="47">
        <v>28072.8</v>
      </c>
      <c r="G103" s="47">
        <v>26423.7</v>
      </c>
      <c r="H103" s="47">
        <v>30825.2</v>
      </c>
      <c r="I103" s="47">
        <v>31327.9</v>
      </c>
      <c r="J103" s="47">
        <v>18927.4</v>
      </c>
      <c r="K103" s="47">
        <v>26074.4</v>
      </c>
      <c r="L103" s="47">
        <v>28032.5</v>
      </c>
      <c r="M103" s="47">
        <v>26664.1</v>
      </c>
      <c r="N103" s="48">
        <f>SUM(B103:M103)</f>
        <v>317083.3</v>
      </c>
    </row>
    <row r="104" spans="1:14" ht="12.75" customHeight="1">
      <c r="A104" s="23"/>
      <c r="B104" s="72">
        <f>SUM(B102:B103)</f>
        <v>39939.3</v>
      </c>
      <c r="C104" s="72">
        <f aca="true" t="shared" si="21" ref="C104:N104">SUM(C102:C103)</f>
        <v>36646.899999999994</v>
      </c>
      <c r="D104" s="72">
        <f t="shared" si="21"/>
        <v>35229.1</v>
      </c>
      <c r="E104" s="72">
        <f t="shared" si="21"/>
        <v>26361.100000000002</v>
      </c>
      <c r="F104" s="72">
        <f t="shared" si="21"/>
        <v>34166.9</v>
      </c>
      <c r="G104" s="72">
        <f t="shared" si="21"/>
        <v>36894.3</v>
      </c>
      <c r="H104" s="72">
        <f t="shared" si="21"/>
        <v>40387.5</v>
      </c>
      <c r="I104" s="72">
        <f t="shared" si="21"/>
        <v>39948</v>
      </c>
      <c r="J104" s="72">
        <f t="shared" si="21"/>
        <v>24627.4</v>
      </c>
      <c r="K104" s="72">
        <f t="shared" si="21"/>
        <v>31657.800000000003</v>
      </c>
      <c r="L104" s="72">
        <f t="shared" si="21"/>
        <v>33650.6</v>
      </c>
      <c r="M104" s="72">
        <f t="shared" si="21"/>
        <v>32566.3</v>
      </c>
      <c r="N104" s="72">
        <f t="shared" si="21"/>
        <v>328829.1</v>
      </c>
    </row>
    <row r="105" spans="1:14" ht="12.75" customHeight="1">
      <c r="A105" s="22" t="s">
        <v>53</v>
      </c>
      <c r="B105" s="49">
        <v>9222.3</v>
      </c>
      <c r="C105" s="49">
        <v>9236.3</v>
      </c>
      <c r="D105" s="49">
        <v>7236.7</v>
      </c>
      <c r="E105" s="49">
        <v>6094.1</v>
      </c>
      <c r="F105" s="49">
        <v>10470.6</v>
      </c>
      <c r="G105" s="49">
        <v>9562.3</v>
      </c>
      <c r="H105" s="49">
        <v>8620.1</v>
      </c>
      <c r="I105" s="49">
        <v>5700</v>
      </c>
      <c r="J105" s="49">
        <v>5583.4</v>
      </c>
      <c r="K105" s="49">
        <v>5618.1</v>
      </c>
      <c r="L105" s="49">
        <v>5902.2</v>
      </c>
      <c r="M105" s="49">
        <v>8779.9</v>
      </c>
      <c r="N105" s="50">
        <f>+M105</f>
        <v>8779.9</v>
      </c>
    </row>
    <row r="106" spans="1:14" ht="12.75" customHeight="1" thickBot="1">
      <c r="A106" s="23"/>
      <c r="B106" s="51">
        <f>+B104-B105</f>
        <v>30717.000000000004</v>
      </c>
      <c r="C106" s="51">
        <f aca="true" t="shared" si="22" ref="C106:N106">+C104-C105</f>
        <v>27410.599999999995</v>
      </c>
      <c r="D106" s="51">
        <f t="shared" si="22"/>
        <v>27992.399999999998</v>
      </c>
      <c r="E106" s="51">
        <f t="shared" si="22"/>
        <v>20267</v>
      </c>
      <c r="F106" s="51">
        <f t="shared" si="22"/>
        <v>23696.300000000003</v>
      </c>
      <c r="G106" s="51">
        <f t="shared" si="22"/>
        <v>27332.000000000004</v>
      </c>
      <c r="H106" s="51">
        <f t="shared" si="22"/>
        <v>31767.4</v>
      </c>
      <c r="I106" s="51">
        <f t="shared" si="22"/>
        <v>34248</v>
      </c>
      <c r="J106" s="51">
        <f t="shared" si="22"/>
        <v>19044</v>
      </c>
      <c r="K106" s="51">
        <f t="shared" si="22"/>
        <v>26039.700000000004</v>
      </c>
      <c r="L106" s="51">
        <f t="shared" si="22"/>
        <v>27748.399999999998</v>
      </c>
      <c r="M106" s="51">
        <f t="shared" si="22"/>
        <v>23786.4</v>
      </c>
      <c r="N106" s="51">
        <f t="shared" si="22"/>
        <v>320049.19999999995</v>
      </c>
    </row>
    <row r="107" spans="1:14" ht="12.75" customHeight="1" thickTop="1">
      <c r="A107" s="24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3"/>
    </row>
    <row r="108" spans="1:14" ht="12.75" customHeight="1">
      <c r="A108" s="22" t="s">
        <v>44</v>
      </c>
      <c r="B108" s="52">
        <v>220.4</v>
      </c>
      <c r="C108" s="52">
        <v>370.1</v>
      </c>
      <c r="D108" s="52">
        <v>203</v>
      </c>
      <c r="E108" s="52">
        <v>150.7</v>
      </c>
      <c r="F108" s="52">
        <v>208.8</v>
      </c>
      <c r="G108" s="52">
        <v>195.2</v>
      </c>
      <c r="H108" s="52">
        <v>234.2</v>
      </c>
      <c r="I108" s="52">
        <v>243</v>
      </c>
      <c r="J108" s="52">
        <v>342.6</v>
      </c>
      <c r="K108" s="52">
        <v>0</v>
      </c>
      <c r="L108" s="52">
        <v>333.6</v>
      </c>
      <c r="M108" s="52">
        <v>0.2</v>
      </c>
      <c r="N108" s="53">
        <f>SUM(B108:M108)</f>
        <v>2501.7999999999997</v>
      </c>
    </row>
    <row r="109" spans="1:14" ht="12.75" customHeight="1">
      <c r="A109" s="15" t="s">
        <v>46</v>
      </c>
      <c r="B109" s="47">
        <v>12.6</v>
      </c>
      <c r="C109" s="47">
        <v>25.7</v>
      </c>
      <c r="D109" s="47">
        <v>3.8</v>
      </c>
      <c r="E109" s="47">
        <v>46.9</v>
      </c>
      <c r="F109" s="47">
        <v>-7.7</v>
      </c>
      <c r="G109" s="47">
        <v>3.5</v>
      </c>
      <c r="H109" s="47">
        <v>113.4</v>
      </c>
      <c r="I109" s="47">
        <v>30.5</v>
      </c>
      <c r="J109" s="47">
        <v>7.1</v>
      </c>
      <c r="K109" s="47">
        <v>-14.7</v>
      </c>
      <c r="L109" s="47">
        <v>88</v>
      </c>
      <c r="M109" s="47">
        <v>-13.7</v>
      </c>
      <c r="N109" s="53">
        <f>SUM(B109:M109)</f>
        <v>295.40000000000003</v>
      </c>
    </row>
    <row r="110" spans="1:14" ht="12.75" customHeight="1">
      <c r="A110" s="22" t="s">
        <v>28</v>
      </c>
      <c r="B110" s="49">
        <v>30484</v>
      </c>
      <c r="C110" s="49">
        <v>27014.8</v>
      </c>
      <c r="D110" s="49">
        <v>27785.6</v>
      </c>
      <c r="E110" s="49">
        <v>20069.4</v>
      </c>
      <c r="F110" s="49">
        <v>23495.2</v>
      </c>
      <c r="G110" s="49">
        <v>27133.3</v>
      </c>
      <c r="H110" s="49">
        <v>31419.8</v>
      </c>
      <c r="I110" s="49">
        <v>33974.5</v>
      </c>
      <c r="J110" s="49">
        <v>18694.3</v>
      </c>
      <c r="K110" s="49">
        <v>26054.4</v>
      </c>
      <c r="L110" s="49">
        <v>27326.8</v>
      </c>
      <c r="M110" s="49">
        <v>23799.9</v>
      </c>
      <c r="N110" s="53">
        <f>SUM(B110:M110)</f>
        <v>317252</v>
      </c>
    </row>
    <row r="111" spans="1:14" ht="12.75" customHeight="1" thickBot="1">
      <c r="A111" s="23"/>
      <c r="B111" s="51">
        <f>SUM(B108:B110)</f>
        <v>30717</v>
      </c>
      <c r="C111" s="51">
        <f aca="true" t="shared" si="23" ref="C111:N111">SUM(C108:C110)</f>
        <v>27410.6</v>
      </c>
      <c r="D111" s="51">
        <f t="shared" si="23"/>
        <v>27992.399999999998</v>
      </c>
      <c r="E111" s="51">
        <f t="shared" si="23"/>
        <v>20267</v>
      </c>
      <c r="F111" s="51">
        <f t="shared" si="23"/>
        <v>23696.3</v>
      </c>
      <c r="G111" s="51">
        <f t="shared" si="23"/>
        <v>27332</v>
      </c>
      <c r="H111" s="51">
        <f t="shared" si="23"/>
        <v>31767.399999999998</v>
      </c>
      <c r="I111" s="51">
        <f t="shared" si="23"/>
        <v>34248</v>
      </c>
      <c r="J111" s="51">
        <f t="shared" si="23"/>
        <v>19044</v>
      </c>
      <c r="K111" s="51">
        <f t="shared" si="23"/>
        <v>26039.7</v>
      </c>
      <c r="L111" s="51">
        <f t="shared" si="23"/>
        <v>27748.399999999998</v>
      </c>
      <c r="M111" s="51">
        <f t="shared" si="23"/>
        <v>23786.4</v>
      </c>
      <c r="N111" s="73">
        <f t="shared" si="23"/>
        <v>320049.2</v>
      </c>
    </row>
    <row r="112" spans="1:14" ht="12.75" customHeight="1" thickTop="1">
      <c r="A112" s="26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5"/>
    </row>
    <row r="113" spans="1:14" ht="12.75" customHeight="1">
      <c r="A113" s="26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5"/>
    </row>
  </sheetData>
  <conditionalFormatting sqref="B26:N26 N9:N12 N5:N6 B6:B8 C6:M6 O5:IV13 C13:N13 B11:B13 C11:M12 C7:N8 B18:IV25">
    <cfRule type="cellIs" priority="1" dxfId="0" operator="equal" stopIfTrue="1">
      <formula>"OMIT"</formula>
    </cfRule>
  </conditionalFormatting>
  <printOptions gridLines="1"/>
  <pageMargins left="0.33" right="0.31" top="1" bottom="1" header="0.5" footer="0.5"/>
  <pageSetup firstPageNumber="19" useFirstPageNumber="1" horizontalDpi="600" verticalDpi="600" orientation="landscape" paperSize="5" scale="90" r:id="rId1"/>
  <headerFooter alignWithMargins="0">
    <oddFooter>&amp;L&amp;D&amp;R&amp;P</oddFooter>
  </headerFooter>
  <rowBreaks count="2" manualBreakCount="2">
    <brk id="40" max="255" man="1"/>
    <brk id="8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="85" zoomScaleNormal="85" workbookViewId="0" topLeftCell="A91">
      <selection activeCell="B5" sqref="B5:N140"/>
    </sheetView>
  </sheetViews>
  <sheetFormatPr defaultColWidth="14.421875" defaultRowHeight="12.75"/>
  <cols>
    <col min="1" max="1" width="19.7109375" style="20" customWidth="1"/>
    <col min="2" max="13" width="11.7109375" style="19" customWidth="1"/>
    <col min="14" max="14" width="13.00390625" style="20" customWidth="1"/>
    <col min="15" max="20" width="14.421875" style="20" customWidth="1"/>
    <col min="21" max="16384" width="14.421875" style="20" customWidth="1"/>
  </cols>
  <sheetData>
    <row r="1" spans="1:14" s="21" customFormat="1" ht="12.75" customHeight="1">
      <c r="A1" s="3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s="21" customFormat="1" ht="12.75" customHeight="1">
      <c r="A2" s="1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14" s="21" customFormat="1" ht="12.75" customHeight="1">
      <c r="A3" s="3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14" s="21" customFormat="1" ht="12.75" customHeight="1">
      <c r="A4" s="1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4">
        <v>2009</v>
      </c>
    </row>
    <row r="5" spans="1:15" s="19" customFormat="1" ht="12.75" customHeight="1">
      <c r="A5" s="15" t="s">
        <v>13</v>
      </c>
      <c r="B5" s="75">
        <v>112750</v>
      </c>
      <c r="C5" s="75">
        <v>258167</v>
      </c>
      <c r="D5" s="75">
        <v>1645350</v>
      </c>
      <c r="E5" s="75">
        <v>1953770</v>
      </c>
      <c r="F5" s="75">
        <v>4250370</v>
      </c>
      <c r="G5" s="75">
        <v>4994846</v>
      </c>
      <c r="H5" s="75">
        <v>4637006</v>
      </c>
      <c r="I5" s="75">
        <v>3728251</v>
      </c>
      <c r="J5" s="75">
        <v>3908205</v>
      </c>
      <c r="K5" s="75">
        <v>5136172</v>
      </c>
      <c r="L5" s="75">
        <v>6779398</v>
      </c>
      <c r="M5" s="75">
        <v>4205415</v>
      </c>
      <c r="N5" s="75">
        <v>41609700</v>
      </c>
      <c r="O5" s="38"/>
    </row>
    <row r="6" spans="1:14" s="19" customFormat="1" ht="12.75" customHeight="1">
      <c r="A6" s="15" t="s">
        <v>14</v>
      </c>
      <c r="B6" s="16">
        <v>0.1105</v>
      </c>
      <c r="C6" s="16">
        <v>0.1147</v>
      </c>
      <c r="D6" s="16">
        <v>0.1101</v>
      </c>
      <c r="E6" s="16">
        <v>0.1049</v>
      </c>
      <c r="F6" s="16">
        <v>0.1035</v>
      </c>
      <c r="G6" s="16">
        <v>0.1031</v>
      </c>
      <c r="H6" s="16">
        <v>0.1026</v>
      </c>
      <c r="I6" s="16">
        <v>0.0999</v>
      </c>
      <c r="J6" s="16">
        <v>0.104</v>
      </c>
      <c r="K6" s="16">
        <v>0.1008</v>
      </c>
      <c r="L6" s="16">
        <v>0.1026</v>
      </c>
      <c r="M6" s="16">
        <v>0.0985</v>
      </c>
      <c r="N6" s="16">
        <v>0.10250600739491031</v>
      </c>
    </row>
    <row r="7" spans="1:14" s="19" customFormat="1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s="19" customFormat="1" ht="12.75" customHeight="1">
      <c r="A8" s="15" t="s">
        <v>15</v>
      </c>
      <c r="B8" s="75">
        <v>198378</v>
      </c>
      <c r="C8" s="75">
        <v>366066</v>
      </c>
      <c r="D8" s="75">
        <v>2060876</v>
      </c>
      <c r="E8" s="75">
        <v>1826194</v>
      </c>
      <c r="F8" s="75">
        <v>4187206</v>
      </c>
      <c r="G8" s="75">
        <v>5011851</v>
      </c>
      <c r="H8" s="75">
        <v>5080083</v>
      </c>
      <c r="I8" s="75">
        <v>3881295</v>
      </c>
      <c r="J8" s="75">
        <v>4089831</v>
      </c>
      <c r="K8" s="75">
        <v>4708019</v>
      </c>
      <c r="L8" s="75">
        <v>5587804</v>
      </c>
      <c r="M8" s="75">
        <v>3226484</v>
      </c>
      <c r="N8" s="75">
        <v>40224087</v>
      </c>
      <c r="O8" s="38"/>
    </row>
    <row r="9" spans="1:14" s="19" customFormat="1" ht="12.75" customHeight="1">
      <c r="A9" s="15" t="s">
        <v>16</v>
      </c>
      <c r="B9" s="16">
        <v>0.1012</v>
      </c>
      <c r="C9" s="16">
        <v>0.1054</v>
      </c>
      <c r="D9" s="16">
        <v>0.1086</v>
      </c>
      <c r="E9" s="16">
        <v>0.1055</v>
      </c>
      <c r="F9" s="16">
        <v>0.1021</v>
      </c>
      <c r="G9" s="16">
        <v>0.1019</v>
      </c>
      <c r="H9" s="16">
        <v>0.1016</v>
      </c>
      <c r="I9" s="16">
        <v>0.1003</v>
      </c>
      <c r="J9" s="16">
        <v>0.1018</v>
      </c>
      <c r="K9" s="16">
        <v>0.1</v>
      </c>
      <c r="L9" s="16">
        <v>0.1028</v>
      </c>
      <c r="M9" s="16">
        <v>0.1056</v>
      </c>
      <c r="N9" s="16">
        <v>0.10245291928689393</v>
      </c>
    </row>
    <row r="10" spans="1:14" s="19" customFormat="1" ht="12.75" customHeight="1">
      <c r="A10" s="1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256" s="19" customFormat="1" ht="12.75" customHeight="1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12.75" customHeight="1">
      <c r="A12" s="35" t="s">
        <v>43</v>
      </c>
      <c r="B12" s="7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12.75" customHeight="1">
      <c r="A13" s="15"/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7" t="s">
        <v>10</v>
      </c>
      <c r="L13" s="7" t="s">
        <v>11</v>
      </c>
      <c r="M13" s="7" t="s">
        <v>12</v>
      </c>
      <c r="N13" s="14">
        <v>2009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14" s="19" customFormat="1" ht="12.75" customHeight="1">
      <c r="A14" s="15" t="s">
        <v>18</v>
      </c>
      <c r="B14" s="47">
        <v>79535</v>
      </c>
      <c r="C14" s="47">
        <v>75921</v>
      </c>
      <c r="D14" s="47">
        <v>102640</v>
      </c>
      <c r="E14" s="47">
        <v>89741</v>
      </c>
      <c r="F14" s="47">
        <v>93630</v>
      </c>
      <c r="G14" s="47">
        <v>83011</v>
      </c>
      <c r="H14" s="47">
        <v>90246</v>
      </c>
      <c r="I14" s="47">
        <v>75432</v>
      </c>
      <c r="J14" s="47">
        <v>72886</v>
      </c>
      <c r="K14" s="47">
        <v>79635</v>
      </c>
      <c r="L14" s="47">
        <v>69367</v>
      </c>
      <c r="M14" s="47">
        <v>75445</v>
      </c>
      <c r="N14" s="59">
        <v>987489</v>
      </c>
    </row>
    <row r="15" spans="1:14" s="19" customFormat="1" ht="12.75" customHeight="1">
      <c r="A15" s="15" t="s">
        <v>19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s="19" customFormat="1" ht="12.75" customHeight="1" thickBot="1">
      <c r="A16" s="15"/>
      <c r="B16" s="41">
        <v>79535</v>
      </c>
      <c r="C16" s="41">
        <v>75921</v>
      </c>
      <c r="D16" s="41">
        <v>102640</v>
      </c>
      <c r="E16" s="41">
        <v>89741</v>
      </c>
      <c r="F16" s="41">
        <v>93630</v>
      </c>
      <c r="G16" s="41">
        <v>83011</v>
      </c>
      <c r="H16" s="41">
        <v>90246</v>
      </c>
      <c r="I16" s="41">
        <v>75432</v>
      </c>
      <c r="J16" s="41">
        <v>72886</v>
      </c>
      <c r="K16" s="41">
        <v>79635</v>
      </c>
      <c r="L16" s="41">
        <v>69367</v>
      </c>
      <c r="M16" s="41">
        <v>75445</v>
      </c>
      <c r="N16" s="41">
        <v>987489</v>
      </c>
    </row>
    <row r="17" spans="1:14" s="19" customFormat="1" ht="12.75" customHeight="1" thickTop="1">
      <c r="A17" s="15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19" customFormat="1" ht="12.75" customHeight="1">
      <c r="A18" s="15" t="s">
        <v>20</v>
      </c>
      <c r="B18" s="47">
        <v>58624</v>
      </c>
      <c r="C18" s="47">
        <v>54571</v>
      </c>
      <c r="D18" s="47">
        <v>81326</v>
      </c>
      <c r="E18" s="47">
        <v>64215</v>
      </c>
      <c r="F18" s="47">
        <v>55639</v>
      </c>
      <c r="G18" s="47">
        <v>42223</v>
      </c>
      <c r="H18" s="47">
        <v>51915</v>
      </c>
      <c r="I18" s="47">
        <v>43836</v>
      </c>
      <c r="J18" s="47">
        <v>37022</v>
      </c>
      <c r="K18" s="47">
        <v>41832</v>
      </c>
      <c r="L18" s="47">
        <v>30256</v>
      </c>
      <c r="M18" s="47">
        <v>51283</v>
      </c>
      <c r="N18" s="40">
        <v>612742</v>
      </c>
    </row>
    <row r="19" spans="1:14" s="19" customFormat="1" ht="12.75" customHeight="1">
      <c r="A19" s="15" t="s">
        <v>44</v>
      </c>
      <c r="B19" s="47">
        <v>4014</v>
      </c>
      <c r="C19" s="47">
        <v>3626</v>
      </c>
      <c r="D19" s="47">
        <v>3055</v>
      </c>
      <c r="E19" s="47">
        <v>3382</v>
      </c>
      <c r="F19" s="47">
        <v>3382</v>
      </c>
      <c r="G19" s="47">
        <v>3273</v>
      </c>
      <c r="H19" s="47">
        <v>3273</v>
      </c>
      <c r="I19" s="47">
        <v>2819</v>
      </c>
      <c r="J19" s="47">
        <v>2815</v>
      </c>
      <c r="K19" s="47">
        <v>2809</v>
      </c>
      <c r="L19" s="47">
        <v>2802</v>
      </c>
      <c r="M19" s="47">
        <v>2788</v>
      </c>
      <c r="N19" s="40">
        <v>38038</v>
      </c>
    </row>
    <row r="20" spans="1:14" s="19" customFormat="1" ht="12.75" customHeight="1">
      <c r="A20" s="15" t="s">
        <v>45</v>
      </c>
      <c r="B20" s="47">
        <v>16897</v>
      </c>
      <c r="C20" s="47">
        <v>17725</v>
      </c>
      <c r="D20" s="47">
        <v>18259</v>
      </c>
      <c r="E20" s="47">
        <v>22144</v>
      </c>
      <c r="F20" s="47">
        <v>34608</v>
      </c>
      <c r="G20" s="47">
        <v>37514</v>
      </c>
      <c r="H20" s="47">
        <v>35058</v>
      </c>
      <c r="I20" s="47">
        <v>28778</v>
      </c>
      <c r="J20" s="47">
        <v>33050</v>
      </c>
      <c r="K20" s="47">
        <v>34993</v>
      </c>
      <c r="L20" s="47">
        <v>36309</v>
      </c>
      <c r="M20" s="47">
        <v>21373</v>
      </c>
      <c r="N20" s="40">
        <v>336708</v>
      </c>
    </row>
    <row r="21" spans="1:14" s="19" customFormat="1" ht="12.75" customHeight="1">
      <c r="A21" s="15" t="s">
        <v>21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2:256" s="19" customFormat="1" ht="12.75" customHeight="1" thickBot="1">
      <c r="B22" s="42">
        <v>79535</v>
      </c>
      <c r="C22" s="42">
        <v>75922</v>
      </c>
      <c r="D22" s="42">
        <v>102640</v>
      </c>
      <c r="E22" s="42">
        <v>89741</v>
      </c>
      <c r="F22" s="42">
        <v>93629</v>
      </c>
      <c r="G22" s="42">
        <v>83010</v>
      </c>
      <c r="H22" s="42">
        <v>90246</v>
      </c>
      <c r="I22" s="42">
        <v>75433</v>
      </c>
      <c r="J22" s="42">
        <v>72887</v>
      </c>
      <c r="K22" s="42">
        <v>79634</v>
      </c>
      <c r="L22" s="42">
        <v>69367</v>
      </c>
      <c r="M22" s="42">
        <v>75444</v>
      </c>
      <c r="N22" s="42">
        <v>987488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14" s="19" customFormat="1" ht="12.75" customHeight="1" thickTop="1">
      <c r="A23" s="1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256" s="19" customFormat="1" ht="12.75" customHeight="1">
      <c r="A24" s="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3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12.75" customHeight="1">
      <c r="A25" s="35" t="s">
        <v>17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12.75" customHeight="1">
      <c r="A26" s="15"/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L26" s="7" t="s">
        <v>11</v>
      </c>
      <c r="M26" s="7" t="s">
        <v>12</v>
      </c>
      <c r="N26" s="14">
        <v>2009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14" s="19" customFormat="1" ht="12.75" customHeight="1">
      <c r="A27" s="15" t="s">
        <v>18</v>
      </c>
      <c r="B27" s="40">
        <v>2525</v>
      </c>
      <c r="C27" s="40">
        <v>1648</v>
      </c>
      <c r="D27" s="40">
        <v>1410</v>
      </c>
      <c r="E27" s="40">
        <v>2906</v>
      </c>
      <c r="F27" s="40">
        <v>1403</v>
      </c>
      <c r="G27" s="40">
        <v>5878</v>
      </c>
      <c r="H27" s="40">
        <v>693</v>
      </c>
      <c r="I27" s="40">
        <v>7920</v>
      </c>
      <c r="J27" s="40">
        <v>4089</v>
      </c>
      <c r="K27" s="40">
        <v>134</v>
      </c>
      <c r="L27" s="40">
        <v>5469</v>
      </c>
      <c r="M27" s="40">
        <v>552</v>
      </c>
      <c r="N27" s="40">
        <v>34627</v>
      </c>
    </row>
    <row r="28" spans="1:14" s="19" customFormat="1" ht="12.75" customHeight="1">
      <c r="A28" s="15" t="s">
        <v>19</v>
      </c>
      <c r="B28" s="40">
        <v>64745</v>
      </c>
      <c r="C28" s="40">
        <v>54317</v>
      </c>
      <c r="D28" s="40">
        <v>78950</v>
      </c>
      <c r="E28" s="40">
        <v>58216</v>
      </c>
      <c r="F28" s="40">
        <v>71787</v>
      </c>
      <c r="G28" s="40">
        <v>61037</v>
      </c>
      <c r="H28" s="40">
        <v>73305</v>
      </c>
      <c r="I28" s="40">
        <v>59548</v>
      </c>
      <c r="J28" s="40">
        <v>61919</v>
      </c>
      <c r="K28" s="40">
        <v>80409</v>
      </c>
      <c r="L28" s="40">
        <v>72915</v>
      </c>
      <c r="M28" s="40">
        <v>80247</v>
      </c>
      <c r="N28" s="40">
        <v>817395</v>
      </c>
    </row>
    <row r="29" spans="1:14" s="19" customFormat="1" ht="12.75" customHeight="1" thickBot="1">
      <c r="A29" s="15"/>
      <c r="B29" s="41">
        <v>67270</v>
      </c>
      <c r="C29" s="41">
        <v>55965</v>
      </c>
      <c r="D29" s="41">
        <v>80360</v>
      </c>
      <c r="E29" s="41">
        <v>61122</v>
      </c>
      <c r="F29" s="41">
        <v>73190</v>
      </c>
      <c r="G29" s="41">
        <v>66915</v>
      </c>
      <c r="H29" s="41">
        <v>73998</v>
      </c>
      <c r="I29" s="41">
        <v>67468</v>
      </c>
      <c r="J29" s="41">
        <v>66008</v>
      </c>
      <c r="K29" s="41">
        <v>80543</v>
      </c>
      <c r="L29" s="41">
        <v>78384</v>
      </c>
      <c r="M29" s="41">
        <v>80799</v>
      </c>
      <c r="N29" s="41">
        <v>852022</v>
      </c>
    </row>
    <row r="30" spans="1:14" s="19" customFormat="1" ht="12.75" customHeight="1" thickTop="1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0"/>
    </row>
    <row r="31" spans="1:14" s="19" customFormat="1" ht="12.75" customHeight="1">
      <c r="A31" s="15" t="s">
        <v>20</v>
      </c>
      <c r="B31" s="40">
        <v>48985</v>
      </c>
      <c r="C31" s="40">
        <v>46618</v>
      </c>
      <c r="D31" s="40">
        <v>58799</v>
      </c>
      <c r="E31" s="40">
        <v>52656</v>
      </c>
      <c r="F31" s="40">
        <v>63487</v>
      </c>
      <c r="G31" s="40">
        <v>63267</v>
      </c>
      <c r="H31" s="40">
        <v>62699</v>
      </c>
      <c r="I31" s="40">
        <v>57861</v>
      </c>
      <c r="J31" s="40">
        <v>57760</v>
      </c>
      <c r="K31" s="40">
        <v>67863</v>
      </c>
      <c r="L31" s="40">
        <v>72023</v>
      </c>
      <c r="M31" s="40">
        <v>69056</v>
      </c>
      <c r="N31" s="40">
        <v>721074</v>
      </c>
    </row>
    <row r="32" spans="1:14" s="19" customFormat="1" ht="12.75" customHeight="1">
      <c r="A32" s="15" t="s">
        <v>21</v>
      </c>
      <c r="B32" s="40">
        <v>18285</v>
      </c>
      <c r="C32" s="40">
        <v>9347</v>
      </c>
      <c r="D32" s="40">
        <v>21561</v>
      </c>
      <c r="E32" s="40">
        <v>8466</v>
      </c>
      <c r="F32" s="40">
        <v>9703</v>
      </c>
      <c r="G32" s="40">
        <v>3648</v>
      </c>
      <c r="H32" s="40">
        <v>11299</v>
      </c>
      <c r="I32" s="40">
        <v>9607</v>
      </c>
      <c r="J32" s="40">
        <v>8248</v>
      </c>
      <c r="K32" s="40">
        <v>12680</v>
      </c>
      <c r="L32" s="40">
        <v>6361</v>
      </c>
      <c r="M32" s="40">
        <v>11743</v>
      </c>
      <c r="N32" s="40">
        <v>130948</v>
      </c>
    </row>
    <row r="33" spans="2:256" s="19" customFormat="1" ht="12.75" customHeight="1" thickBot="1">
      <c r="B33" s="42">
        <v>67270</v>
      </c>
      <c r="C33" s="42">
        <v>55965</v>
      </c>
      <c r="D33" s="42">
        <v>80360</v>
      </c>
      <c r="E33" s="42">
        <v>61122</v>
      </c>
      <c r="F33" s="42">
        <v>73190</v>
      </c>
      <c r="G33" s="42">
        <v>66915</v>
      </c>
      <c r="H33" s="42">
        <v>73998</v>
      </c>
      <c r="I33" s="42">
        <v>67468</v>
      </c>
      <c r="J33" s="42">
        <v>66008</v>
      </c>
      <c r="K33" s="42">
        <v>80543</v>
      </c>
      <c r="L33" s="42">
        <v>78384</v>
      </c>
      <c r="M33" s="42">
        <v>80799</v>
      </c>
      <c r="N33" s="42">
        <v>852022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19" customFormat="1" ht="12.75" customHeight="1" thickTop="1">
      <c r="A34" s="1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14" s="83" customFormat="1" ht="12.75" customHeight="1">
      <c r="A35" s="35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8"/>
    </row>
    <row r="36" spans="1:14" s="83" customFormat="1" ht="12.75" customHeight="1">
      <c r="A36" s="9"/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6</v>
      </c>
      <c r="H36" s="7" t="s">
        <v>7</v>
      </c>
      <c r="I36" s="7" t="s">
        <v>8</v>
      </c>
      <c r="J36" s="7" t="s">
        <v>9</v>
      </c>
      <c r="K36" s="7" t="s">
        <v>10</v>
      </c>
      <c r="L36" s="7" t="s">
        <v>11</v>
      </c>
      <c r="M36" s="7" t="s">
        <v>12</v>
      </c>
      <c r="N36" s="14">
        <v>2009</v>
      </c>
    </row>
    <row r="37" spans="1:14" s="83" customFormat="1" ht="12.75" customHeight="1">
      <c r="A37" s="15" t="s">
        <v>51</v>
      </c>
      <c r="B37" s="47">
        <v>17414</v>
      </c>
      <c r="C37" s="47">
        <v>16417</v>
      </c>
      <c r="D37" s="47">
        <v>7146</v>
      </c>
      <c r="E37" s="47">
        <v>5627</v>
      </c>
      <c r="F37" s="47">
        <v>4708</v>
      </c>
      <c r="G37" s="47">
        <v>22027</v>
      </c>
      <c r="H37" s="47">
        <v>15542</v>
      </c>
      <c r="I37" s="47">
        <v>12657</v>
      </c>
      <c r="J37" s="47">
        <v>11205</v>
      </c>
      <c r="K37" s="47">
        <v>12960</v>
      </c>
      <c r="L37" s="47">
        <v>18786</v>
      </c>
      <c r="M37" s="47">
        <v>33864</v>
      </c>
      <c r="N37" s="48">
        <v>17414</v>
      </c>
    </row>
    <row r="38" spans="1:14" s="83" customFormat="1" ht="12.75" customHeight="1">
      <c r="A38" s="15" t="s">
        <v>52</v>
      </c>
      <c r="B38" s="47">
        <v>3926</v>
      </c>
      <c r="C38" s="47">
        <v>12724</v>
      </c>
      <c r="D38" s="47">
        <v>140572</v>
      </c>
      <c r="E38" s="47">
        <v>161164</v>
      </c>
      <c r="F38" s="47">
        <v>378976</v>
      </c>
      <c r="G38" s="47">
        <v>456723</v>
      </c>
      <c r="H38" s="47">
        <v>462040</v>
      </c>
      <c r="I38" s="47">
        <v>343775</v>
      </c>
      <c r="J38" s="47">
        <v>352937</v>
      </c>
      <c r="K38" s="47">
        <v>421888</v>
      </c>
      <c r="L38" s="47">
        <v>541374</v>
      </c>
      <c r="M38" s="47">
        <v>311823</v>
      </c>
      <c r="N38" s="48">
        <v>3587922</v>
      </c>
    </row>
    <row r="39" spans="1:14" s="83" customFormat="1" ht="12.75" customHeight="1">
      <c r="A39" s="15" t="s">
        <v>22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50">
        <v>0</v>
      </c>
    </row>
    <row r="40" spans="1:14" s="83" customFormat="1" ht="12.75" customHeight="1">
      <c r="A40" s="23"/>
      <c r="B40" s="72">
        <v>21340</v>
      </c>
      <c r="C40" s="72">
        <v>29141</v>
      </c>
      <c r="D40" s="72">
        <v>147718</v>
      </c>
      <c r="E40" s="72">
        <v>166791</v>
      </c>
      <c r="F40" s="72">
        <v>383684</v>
      </c>
      <c r="G40" s="72">
        <v>478750</v>
      </c>
      <c r="H40" s="72">
        <v>477582</v>
      </c>
      <c r="I40" s="72">
        <v>356432</v>
      </c>
      <c r="J40" s="72">
        <v>364142</v>
      </c>
      <c r="K40" s="72">
        <v>434848</v>
      </c>
      <c r="L40" s="72">
        <v>560160</v>
      </c>
      <c r="M40" s="72">
        <v>345687</v>
      </c>
      <c r="N40" s="72">
        <v>3605336</v>
      </c>
    </row>
    <row r="41" spans="1:14" s="83" customFormat="1" ht="12.75" customHeight="1">
      <c r="A41" s="15" t="s">
        <v>53</v>
      </c>
      <c r="B41" s="49">
        <v>16417</v>
      </c>
      <c r="C41" s="49">
        <v>7146</v>
      </c>
      <c r="D41" s="49">
        <v>5627</v>
      </c>
      <c r="E41" s="49">
        <v>4708</v>
      </c>
      <c r="F41" s="49">
        <v>22027</v>
      </c>
      <c r="G41" s="49">
        <v>15542</v>
      </c>
      <c r="H41" s="49">
        <v>12657</v>
      </c>
      <c r="I41" s="49">
        <v>11205</v>
      </c>
      <c r="J41" s="49">
        <v>12960</v>
      </c>
      <c r="K41" s="49">
        <v>18786</v>
      </c>
      <c r="L41" s="49">
        <v>33864</v>
      </c>
      <c r="M41" s="49">
        <v>31828</v>
      </c>
      <c r="N41" s="50">
        <v>31828</v>
      </c>
    </row>
    <row r="42" spans="1:14" s="83" customFormat="1" ht="12.75" customHeight="1" thickBot="1">
      <c r="A42" s="24"/>
      <c r="B42" s="51">
        <v>4923</v>
      </c>
      <c r="C42" s="51">
        <v>21995</v>
      </c>
      <c r="D42" s="51">
        <v>142091</v>
      </c>
      <c r="E42" s="51">
        <v>162083</v>
      </c>
      <c r="F42" s="51">
        <v>361657</v>
      </c>
      <c r="G42" s="51">
        <v>463208</v>
      </c>
      <c r="H42" s="51">
        <v>464925</v>
      </c>
      <c r="I42" s="51">
        <v>345227</v>
      </c>
      <c r="J42" s="51">
        <v>351182</v>
      </c>
      <c r="K42" s="51">
        <v>416062</v>
      </c>
      <c r="L42" s="51">
        <v>526296</v>
      </c>
      <c r="M42" s="51">
        <v>313859</v>
      </c>
      <c r="N42" s="51">
        <v>3573508</v>
      </c>
    </row>
    <row r="43" spans="1:14" s="83" customFormat="1" ht="12.75" customHeight="1" thickTop="1">
      <c r="A43" s="24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</row>
    <row r="44" spans="1:14" s="83" customFormat="1" ht="12.75" customHeight="1">
      <c r="A44" s="15" t="s">
        <v>45</v>
      </c>
      <c r="B44" s="47">
        <v>4965</v>
      </c>
      <c r="C44" s="47">
        <v>26349</v>
      </c>
      <c r="D44" s="47">
        <v>140595</v>
      </c>
      <c r="E44" s="47">
        <v>160751</v>
      </c>
      <c r="F44" s="47">
        <v>368435</v>
      </c>
      <c r="G44" s="47">
        <v>462082</v>
      </c>
      <c r="H44" s="47">
        <v>455905</v>
      </c>
      <c r="I44" s="47">
        <v>348928</v>
      </c>
      <c r="J44" s="47">
        <v>364174</v>
      </c>
      <c r="K44" s="47">
        <v>427221</v>
      </c>
      <c r="L44" s="47">
        <v>560908</v>
      </c>
      <c r="M44" s="47">
        <v>317697</v>
      </c>
      <c r="N44" s="48">
        <v>3638010</v>
      </c>
    </row>
    <row r="45" spans="1:14" s="83" customFormat="1" ht="12.75" customHeight="1">
      <c r="A45" s="22" t="s">
        <v>54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48">
        <v>0</v>
      </c>
    </row>
    <row r="46" spans="1:14" s="83" customFormat="1" ht="12.75" customHeight="1">
      <c r="A46" s="22" t="s">
        <v>62</v>
      </c>
      <c r="B46" s="52"/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48">
        <v>0</v>
      </c>
    </row>
    <row r="47" spans="1:14" s="83" customFormat="1" ht="12.75" customHeight="1">
      <c r="A47" s="22" t="s">
        <v>46</v>
      </c>
      <c r="B47" s="47">
        <v>-43</v>
      </c>
      <c r="C47" s="47">
        <v>-4353</v>
      </c>
      <c r="D47" s="47">
        <v>1496</v>
      </c>
      <c r="E47" s="47">
        <v>1332</v>
      </c>
      <c r="F47" s="47">
        <v>-6778</v>
      </c>
      <c r="G47" s="47">
        <v>1126</v>
      </c>
      <c r="H47" s="47">
        <v>9020</v>
      </c>
      <c r="I47" s="47">
        <v>-3701</v>
      </c>
      <c r="J47" s="47">
        <v>-12992</v>
      </c>
      <c r="K47" s="47">
        <v>-11159</v>
      </c>
      <c r="L47" s="47">
        <v>-34612</v>
      </c>
      <c r="M47" s="47">
        <v>-3838</v>
      </c>
      <c r="N47" s="48">
        <v>-64502</v>
      </c>
    </row>
    <row r="48" spans="1:14" s="83" customFormat="1" ht="12.75" customHeight="1">
      <c r="A48" s="22" t="s">
        <v>28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8">
        <v>0</v>
      </c>
    </row>
    <row r="49" spans="1:14" s="83" customFormat="1" ht="12.75" customHeight="1" thickBot="1">
      <c r="A49" s="23"/>
      <c r="B49" s="54">
        <v>4922</v>
      </c>
      <c r="C49" s="54">
        <v>21996</v>
      </c>
      <c r="D49" s="54">
        <v>142091</v>
      </c>
      <c r="E49" s="54">
        <v>162083</v>
      </c>
      <c r="F49" s="54">
        <v>361657</v>
      </c>
      <c r="G49" s="54">
        <v>463208</v>
      </c>
      <c r="H49" s="54">
        <v>464925</v>
      </c>
      <c r="I49" s="54">
        <v>345227</v>
      </c>
      <c r="J49" s="54">
        <v>351182</v>
      </c>
      <c r="K49" s="54">
        <v>416062</v>
      </c>
      <c r="L49" s="54">
        <v>526296</v>
      </c>
      <c r="M49" s="54">
        <v>313859</v>
      </c>
      <c r="N49" s="73">
        <v>3573508</v>
      </c>
    </row>
    <row r="50" spans="1:14" s="83" customFormat="1" ht="12.75" customHeight="1" thickTop="1">
      <c r="A50" s="10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8"/>
    </row>
    <row r="51" spans="1:14" s="83" customFormat="1" ht="12.75" customHeight="1">
      <c r="A51" s="1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5"/>
    </row>
    <row r="52" spans="1:15" s="21" customFormat="1" ht="12.75" customHeight="1">
      <c r="A52" s="35" t="s">
        <v>32</v>
      </c>
      <c r="B52" s="3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5"/>
      <c r="O52" s="76"/>
    </row>
    <row r="53" spans="1:14" s="21" customFormat="1" ht="12.75" customHeight="1">
      <c r="A53" s="9"/>
      <c r="B53" s="7" t="s">
        <v>1</v>
      </c>
      <c r="C53" s="7" t="s">
        <v>2</v>
      </c>
      <c r="D53" s="7" t="s">
        <v>3</v>
      </c>
      <c r="E53" s="7" t="s">
        <v>4</v>
      </c>
      <c r="F53" s="7" t="s">
        <v>5</v>
      </c>
      <c r="G53" s="7" t="s">
        <v>6</v>
      </c>
      <c r="H53" s="7" t="s">
        <v>7</v>
      </c>
      <c r="I53" s="7" t="s">
        <v>8</v>
      </c>
      <c r="J53" s="7" t="s">
        <v>9</v>
      </c>
      <c r="K53" s="7" t="s">
        <v>10</v>
      </c>
      <c r="L53" s="7" t="s">
        <v>11</v>
      </c>
      <c r="M53" s="7" t="s">
        <v>12</v>
      </c>
      <c r="N53" s="14">
        <v>2009</v>
      </c>
    </row>
    <row r="54" spans="1:14" ht="12.75" customHeight="1">
      <c r="A54" s="15" t="s">
        <v>51</v>
      </c>
      <c r="B54" s="47">
        <v>6750</v>
      </c>
      <c r="C54" s="47">
        <v>16389</v>
      </c>
      <c r="D54" s="47">
        <v>17720</v>
      </c>
      <c r="E54" s="47">
        <v>82430</v>
      </c>
      <c r="F54" s="47">
        <v>106219</v>
      </c>
      <c r="G54" s="47">
        <v>104149</v>
      </c>
      <c r="H54" s="47">
        <v>54160</v>
      </c>
      <c r="I54" s="47">
        <v>29735</v>
      </c>
      <c r="J54" s="47">
        <v>16978</v>
      </c>
      <c r="K54" s="47">
        <v>32529</v>
      </c>
      <c r="L54" s="47">
        <v>27316</v>
      </c>
      <c r="M54" s="47">
        <v>18575</v>
      </c>
      <c r="N54" s="48">
        <v>6750</v>
      </c>
    </row>
    <row r="55" spans="1:14" ht="12.75" customHeight="1">
      <c r="A55" s="27" t="s">
        <v>57</v>
      </c>
      <c r="B55" s="47">
        <v>4320</v>
      </c>
      <c r="C55" s="47">
        <v>16514</v>
      </c>
      <c r="D55" s="47">
        <v>95124</v>
      </c>
      <c r="E55" s="47">
        <v>156876</v>
      </c>
      <c r="F55" s="47">
        <v>313205</v>
      </c>
      <c r="G55" s="47">
        <v>393193</v>
      </c>
      <c r="H55" s="47">
        <v>366698</v>
      </c>
      <c r="I55" s="47">
        <v>281842</v>
      </c>
      <c r="J55" s="47">
        <v>292071</v>
      </c>
      <c r="K55" s="47">
        <v>346988</v>
      </c>
      <c r="L55" s="47">
        <v>467358</v>
      </c>
      <c r="M55" s="47">
        <v>264803</v>
      </c>
      <c r="N55" s="48">
        <v>2998992</v>
      </c>
    </row>
    <row r="56" spans="1:14" ht="12.75" customHeight="1">
      <c r="A56" s="15" t="s">
        <v>22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8">
        <v>0</v>
      </c>
    </row>
    <row r="57" spans="1:14" ht="12.75" customHeight="1">
      <c r="A57" s="23"/>
      <c r="B57" s="47">
        <v>11070</v>
      </c>
      <c r="C57" s="47">
        <v>32903</v>
      </c>
      <c r="D57" s="47">
        <v>112844</v>
      </c>
      <c r="E57" s="47">
        <v>239306</v>
      </c>
      <c r="F57" s="47">
        <v>419424</v>
      </c>
      <c r="G57" s="47">
        <v>497342</v>
      </c>
      <c r="H57" s="47">
        <v>420858</v>
      </c>
      <c r="I57" s="47">
        <v>311577</v>
      </c>
      <c r="J57" s="47">
        <v>309049</v>
      </c>
      <c r="K57" s="47">
        <v>379517</v>
      </c>
      <c r="L57" s="47">
        <v>494674</v>
      </c>
      <c r="M57" s="47">
        <v>283378</v>
      </c>
      <c r="N57" s="72">
        <v>3005742</v>
      </c>
    </row>
    <row r="58" spans="1:14" ht="12.75" customHeight="1">
      <c r="A58" s="22" t="s">
        <v>53</v>
      </c>
      <c r="B58" s="49">
        <v>16389</v>
      </c>
      <c r="C58" s="49">
        <v>17720</v>
      </c>
      <c r="D58" s="49">
        <v>82430</v>
      </c>
      <c r="E58" s="49">
        <v>106219</v>
      </c>
      <c r="F58" s="49">
        <v>104149</v>
      </c>
      <c r="G58" s="49">
        <v>54160</v>
      </c>
      <c r="H58" s="49">
        <v>29735</v>
      </c>
      <c r="I58" s="49">
        <v>16978</v>
      </c>
      <c r="J58" s="49">
        <v>32529</v>
      </c>
      <c r="K58" s="49">
        <v>27316</v>
      </c>
      <c r="L58" s="49">
        <v>18575</v>
      </c>
      <c r="M58" s="49">
        <v>76778</v>
      </c>
      <c r="N58" s="50">
        <v>76778</v>
      </c>
    </row>
    <row r="59" spans="1:14" ht="12.75" customHeight="1" thickBot="1">
      <c r="A59" s="23"/>
      <c r="B59" s="51">
        <v>-5319</v>
      </c>
      <c r="C59" s="51">
        <v>15183</v>
      </c>
      <c r="D59" s="51">
        <v>30414</v>
      </c>
      <c r="E59" s="51">
        <v>133087</v>
      </c>
      <c r="F59" s="51">
        <v>315275</v>
      </c>
      <c r="G59" s="51">
        <v>443182</v>
      </c>
      <c r="H59" s="51">
        <v>391123</v>
      </c>
      <c r="I59" s="51">
        <v>294599</v>
      </c>
      <c r="J59" s="51">
        <v>276520</v>
      </c>
      <c r="K59" s="51">
        <v>352201</v>
      </c>
      <c r="L59" s="51">
        <v>476099</v>
      </c>
      <c r="M59" s="51">
        <v>206600</v>
      </c>
      <c r="N59" s="51">
        <v>2928964</v>
      </c>
    </row>
    <row r="60" spans="1:14" ht="12.75" customHeight="1" thickTop="1">
      <c r="A60" s="24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</row>
    <row r="61" spans="1:14" ht="12.75" customHeight="1">
      <c r="A61" s="15" t="s">
        <v>46</v>
      </c>
      <c r="B61" s="47">
        <v>-5318</v>
      </c>
      <c r="C61" s="47">
        <v>8752</v>
      </c>
      <c r="D61" s="47">
        <v>-15895</v>
      </c>
      <c r="E61" s="47">
        <v>-14058</v>
      </c>
      <c r="F61" s="47">
        <v>1742</v>
      </c>
      <c r="G61" s="47">
        <v>-3990</v>
      </c>
      <c r="H61" s="47">
        <v>-11132</v>
      </c>
      <c r="I61" s="47">
        <v>-2103</v>
      </c>
      <c r="J61" s="47">
        <v>0</v>
      </c>
      <c r="K61" s="47">
        <v>0</v>
      </c>
      <c r="L61" s="47">
        <v>0</v>
      </c>
      <c r="M61" s="47">
        <v>0</v>
      </c>
      <c r="N61" s="48">
        <v>-42002</v>
      </c>
    </row>
    <row r="62" spans="1:14" ht="12.75" customHeight="1">
      <c r="A62" s="15" t="s">
        <v>45</v>
      </c>
      <c r="B62" s="47">
        <v>0</v>
      </c>
      <c r="C62" s="47">
        <v>6431</v>
      </c>
      <c r="D62" s="47">
        <v>46309</v>
      </c>
      <c r="E62" s="47">
        <v>147145</v>
      </c>
      <c r="F62" s="47">
        <v>313533</v>
      </c>
      <c r="G62" s="47">
        <v>447172</v>
      </c>
      <c r="H62" s="47">
        <v>402255</v>
      </c>
      <c r="I62" s="47">
        <v>296702</v>
      </c>
      <c r="J62" s="47">
        <v>276520</v>
      </c>
      <c r="K62" s="47">
        <v>352201</v>
      </c>
      <c r="L62" s="47">
        <v>476099</v>
      </c>
      <c r="M62" s="47">
        <v>206600</v>
      </c>
      <c r="N62" s="48">
        <v>2970967</v>
      </c>
    </row>
    <row r="63" spans="1:14" ht="12.75" customHeight="1">
      <c r="A63" s="15" t="s">
        <v>44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8">
        <v>0</v>
      </c>
    </row>
    <row r="64" spans="1:14" ht="12.75" customHeight="1">
      <c r="A64" s="15" t="s">
        <v>20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8">
        <v>0</v>
      </c>
    </row>
    <row r="65" spans="1:14" ht="12.75" customHeight="1">
      <c r="A65" s="77" t="s">
        <v>28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8">
        <v>0</v>
      </c>
    </row>
    <row r="66" spans="1:14" ht="12.75" customHeight="1" thickBot="1">
      <c r="A66" s="23"/>
      <c r="B66" s="54">
        <v>-5318</v>
      </c>
      <c r="C66" s="54">
        <v>15183</v>
      </c>
      <c r="D66" s="54">
        <v>30414</v>
      </c>
      <c r="E66" s="54">
        <v>133087</v>
      </c>
      <c r="F66" s="54">
        <v>315275</v>
      </c>
      <c r="G66" s="54">
        <v>443182</v>
      </c>
      <c r="H66" s="54">
        <v>391123</v>
      </c>
      <c r="I66" s="54">
        <v>294599</v>
      </c>
      <c r="J66" s="54">
        <v>276520</v>
      </c>
      <c r="K66" s="54">
        <v>352201</v>
      </c>
      <c r="L66" s="54">
        <v>476099</v>
      </c>
      <c r="M66" s="54">
        <v>206600</v>
      </c>
      <c r="N66" s="73">
        <v>2928965</v>
      </c>
    </row>
    <row r="67" spans="1:14" s="21" customFormat="1" ht="12.75" customHeight="1" thickTop="1">
      <c r="A67" s="10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8"/>
    </row>
    <row r="68" spans="1:14" s="21" customFormat="1" ht="12.75" customHeight="1">
      <c r="A68" s="35" t="s">
        <v>33</v>
      </c>
      <c r="B68" s="9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30"/>
      <c r="N68" s="8"/>
    </row>
    <row r="69" spans="1:14" s="21" customFormat="1" ht="12.75" customHeight="1">
      <c r="A69" s="9"/>
      <c r="B69" s="7" t="s">
        <v>1</v>
      </c>
      <c r="C69" s="7" t="s">
        <v>2</v>
      </c>
      <c r="D69" s="7" t="s">
        <v>3</v>
      </c>
      <c r="E69" s="7" t="s">
        <v>4</v>
      </c>
      <c r="F69" s="7" t="s">
        <v>5</v>
      </c>
      <c r="G69" s="7" t="s">
        <v>6</v>
      </c>
      <c r="H69" s="7" t="s">
        <v>7</v>
      </c>
      <c r="I69" s="7" t="s">
        <v>25</v>
      </c>
      <c r="J69" s="7" t="s">
        <v>9</v>
      </c>
      <c r="K69" s="7" t="s">
        <v>10</v>
      </c>
      <c r="L69" s="7" t="s">
        <v>11</v>
      </c>
      <c r="M69" s="7" t="s">
        <v>12</v>
      </c>
      <c r="N69" s="14">
        <v>2009</v>
      </c>
    </row>
    <row r="70" spans="1:14" ht="12.75" customHeight="1">
      <c r="A70" s="15" t="s">
        <v>51</v>
      </c>
      <c r="B70" s="47">
        <v>0</v>
      </c>
      <c r="C70" s="47">
        <v>0</v>
      </c>
      <c r="D70" s="47">
        <v>7026</v>
      </c>
      <c r="E70" s="47">
        <v>28543</v>
      </c>
      <c r="F70" s="47">
        <v>53519</v>
      </c>
      <c r="G70" s="47">
        <v>21758</v>
      </c>
      <c r="H70" s="47">
        <v>28880</v>
      </c>
      <c r="I70" s="47">
        <v>20229</v>
      </c>
      <c r="J70" s="47">
        <v>12039</v>
      </c>
      <c r="K70" s="47">
        <v>18766</v>
      </c>
      <c r="L70" s="47">
        <v>22121</v>
      </c>
      <c r="M70" s="47">
        <v>30345</v>
      </c>
      <c r="N70" s="48">
        <v>0</v>
      </c>
    </row>
    <row r="71" spans="1:14" ht="12.75" customHeight="1">
      <c r="A71" s="27" t="s">
        <v>57</v>
      </c>
      <c r="B71" s="47">
        <v>0</v>
      </c>
      <c r="C71" s="47">
        <v>7026</v>
      </c>
      <c r="D71" s="47">
        <v>58995</v>
      </c>
      <c r="E71" s="47">
        <v>127194</v>
      </c>
      <c r="F71" s="47">
        <v>317487</v>
      </c>
      <c r="G71" s="47">
        <v>452273</v>
      </c>
      <c r="H71" s="47">
        <v>411998</v>
      </c>
      <c r="I71" s="47">
        <v>300971</v>
      </c>
      <c r="J71" s="47">
        <v>285458</v>
      </c>
      <c r="K71" s="47">
        <v>372393</v>
      </c>
      <c r="L71" s="47">
        <v>481688</v>
      </c>
      <c r="M71" s="47">
        <v>216935</v>
      </c>
      <c r="N71" s="48">
        <v>3032418</v>
      </c>
    </row>
    <row r="72" spans="1:14" ht="12.75" customHeight="1">
      <c r="A72" s="15" t="s">
        <v>22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8">
        <v>0</v>
      </c>
    </row>
    <row r="73" spans="1:14" ht="12.75" customHeight="1">
      <c r="A73" s="24"/>
      <c r="B73" s="52">
        <v>0</v>
      </c>
      <c r="C73" s="52">
        <v>7026</v>
      </c>
      <c r="D73" s="52">
        <v>66021</v>
      </c>
      <c r="E73" s="52">
        <v>155737</v>
      </c>
      <c r="F73" s="52">
        <v>371006</v>
      </c>
      <c r="G73" s="52">
        <v>474031</v>
      </c>
      <c r="H73" s="52">
        <v>440878</v>
      </c>
      <c r="I73" s="52">
        <v>321200</v>
      </c>
      <c r="J73" s="52">
        <v>297497</v>
      </c>
      <c r="K73" s="52">
        <v>391159</v>
      </c>
      <c r="L73" s="52">
        <v>503809</v>
      </c>
      <c r="M73" s="52">
        <v>247280</v>
      </c>
      <c r="N73" s="72">
        <v>3032418</v>
      </c>
    </row>
    <row r="74" spans="1:14" ht="12.75" customHeight="1">
      <c r="A74" s="15" t="s">
        <v>53</v>
      </c>
      <c r="B74" s="49">
        <v>0</v>
      </c>
      <c r="C74" s="49">
        <v>7026</v>
      </c>
      <c r="D74" s="49">
        <v>28543</v>
      </c>
      <c r="E74" s="49">
        <v>53519</v>
      </c>
      <c r="F74" s="49">
        <v>21758</v>
      </c>
      <c r="G74" s="49">
        <v>28880</v>
      </c>
      <c r="H74" s="49">
        <v>20229</v>
      </c>
      <c r="I74" s="49">
        <v>12039</v>
      </c>
      <c r="J74" s="49">
        <v>18766</v>
      </c>
      <c r="K74" s="49">
        <v>22121</v>
      </c>
      <c r="L74" s="49">
        <v>30345</v>
      </c>
      <c r="M74" s="49">
        <v>32559</v>
      </c>
      <c r="N74" s="50">
        <v>32559</v>
      </c>
    </row>
    <row r="75" spans="1:14" ht="12.75" customHeight="1" thickBot="1">
      <c r="A75" s="24"/>
      <c r="B75" s="51">
        <v>0</v>
      </c>
      <c r="C75" s="51">
        <v>0</v>
      </c>
      <c r="D75" s="51">
        <v>37478</v>
      </c>
      <c r="E75" s="51">
        <v>102218</v>
      </c>
      <c r="F75" s="51">
        <v>349248</v>
      </c>
      <c r="G75" s="51">
        <v>445151</v>
      </c>
      <c r="H75" s="51">
        <v>420649</v>
      </c>
      <c r="I75" s="51">
        <v>309161</v>
      </c>
      <c r="J75" s="51">
        <v>278731</v>
      </c>
      <c r="K75" s="51">
        <v>369038</v>
      </c>
      <c r="L75" s="51">
        <v>473464</v>
      </c>
      <c r="M75" s="51">
        <v>214721</v>
      </c>
      <c r="N75" s="51">
        <v>2999859</v>
      </c>
    </row>
    <row r="76" spans="1:14" ht="12.75" customHeight="1" thickTop="1">
      <c r="A76" s="24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 ht="12.75" customHeight="1">
      <c r="A77" s="24" t="s">
        <v>44</v>
      </c>
      <c r="B77" s="52">
        <v>0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48">
        <v>0</v>
      </c>
    </row>
    <row r="78" spans="1:14" ht="12.75" customHeight="1">
      <c r="A78" s="24" t="s">
        <v>54</v>
      </c>
      <c r="B78" s="52">
        <v>0</v>
      </c>
      <c r="C78" s="52">
        <v>0</v>
      </c>
      <c r="D78" s="52">
        <v>4797</v>
      </c>
      <c r="E78" s="52">
        <v>9571</v>
      </c>
      <c r="F78" s="52">
        <v>17333</v>
      </c>
      <c r="G78" s="52">
        <v>14769</v>
      </c>
      <c r="H78" s="52">
        <v>5450</v>
      </c>
      <c r="I78" s="52">
        <v>5437</v>
      </c>
      <c r="J78" s="52">
        <v>8866</v>
      </c>
      <c r="K78" s="52">
        <v>20097</v>
      </c>
      <c r="L78" s="52">
        <v>17884</v>
      </c>
      <c r="M78" s="52">
        <v>7244</v>
      </c>
      <c r="N78" s="48">
        <v>111448</v>
      </c>
    </row>
    <row r="79" spans="1:14" ht="12.75" customHeight="1">
      <c r="A79" s="15" t="s">
        <v>46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8">
        <v>0</v>
      </c>
    </row>
    <row r="80" spans="1:14" ht="12.75" customHeight="1">
      <c r="A80" s="77" t="s">
        <v>28</v>
      </c>
      <c r="B80" s="49">
        <v>0</v>
      </c>
      <c r="C80" s="49">
        <v>0</v>
      </c>
      <c r="D80" s="49">
        <v>32681</v>
      </c>
      <c r="E80" s="49">
        <v>92647</v>
      </c>
      <c r="F80" s="49">
        <v>331915</v>
      </c>
      <c r="G80" s="49">
        <v>430382</v>
      </c>
      <c r="H80" s="49">
        <v>415199</v>
      </c>
      <c r="I80" s="49">
        <v>303724</v>
      </c>
      <c r="J80" s="49">
        <v>269865</v>
      </c>
      <c r="K80" s="49">
        <v>348941</v>
      </c>
      <c r="L80" s="49">
        <v>455580</v>
      </c>
      <c r="M80" s="49">
        <v>207477</v>
      </c>
      <c r="N80" s="48">
        <v>2888411</v>
      </c>
    </row>
    <row r="81" spans="1:14" ht="12.75" customHeight="1" thickBot="1">
      <c r="A81" s="34"/>
      <c r="B81" s="51">
        <v>0</v>
      </c>
      <c r="C81" s="51">
        <v>0</v>
      </c>
      <c r="D81" s="51">
        <v>37478</v>
      </c>
      <c r="E81" s="51">
        <v>102218</v>
      </c>
      <c r="F81" s="51">
        <v>349248</v>
      </c>
      <c r="G81" s="51">
        <v>445151</v>
      </c>
      <c r="H81" s="51">
        <v>420649</v>
      </c>
      <c r="I81" s="51">
        <v>309161</v>
      </c>
      <c r="J81" s="51">
        <v>278731</v>
      </c>
      <c r="K81" s="51">
        <v>369038</v>
      </c>
      <c r="L81" s="51">
        <v>473464</v>
      </c>
      <c r="M81" s="51">
        <v>214721</v>
      </c>
      <c r="N81" s="73">
        <v>2999859</v>
      </c>
    </row>
    <row r="82" spans="2:14" ht="13.5" thickTop="1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s="21" customFormat="1" ht="12.75" customHeight="1">
      <c r="A83" s="35" t="s">
        <v>35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5"/>
    </row>
    <row r="84" spans="1:14" s="21" customFormat="1" ht="12.75" customHeight="1">
      <c r="A84" s="9"/>
      <c r="B84" s="7" t="s">
        <v>1</v>
      </c>
      <c r="C84" s="7" t="s">
        <v>2</v>
      </c>
      <c r="D84" s="7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14">
        <v>2009</v>
      </c>
    </row>
    <row r="85" spans="1:14" ht="12.75" customHeight="1">
      <c r="A85" s="15" t="s">
        <v>51</v>
      </c>
      <c r="B85" s="57">
        <v>29223</v>
      </c>
      <c r="C85" s="57">
        <v>21952</v>
      </c>
      <c r="D85" s="57">
        <v>12525</v>
      </c>
      <c r="E85" s="57">
        <v>9374</v>
      </c>
      <c r="F85" s="57">
        <v>12459</v>
      </c>
      <c r="G85" s="57">
        <v>26873</v>
      </c>
      <c r="H85" s="57">
        <v>34307</v>
      </c>
      <c r="I85" s="57">
        <v>34348</v>
      </c>
      <c r="J85" s="57">
        <v>30480</v>
      </c>
      <c r="K85" s="57">
        <v>22920</v>
      </c>
      <c r="L85" s="57">
        <v>25786</v>
      </c>
      <c r="M85" s="57">
        <v>30486</v>
      </c>
      <c r="N85" s="48">
        <v>29223</v>
      </c>
    </row>
    <row r="86" spans="1:14" ht="12.75" customHeight="1">
      <c r="A86" s="15" t="s">
        <v>52</v>
      </c>
      <c r="B86" s="57">
        <v>0</v>
      </c>
      <c r="C86" s="57">
        <v>0</v>
      </c>
      <c r="D86" s="57">
        <v>4797</v>
      </c>
      <c r="E86" s="57">
        <v>9571</v>
      </c>
      <c r="F86" s="57">
        <v>17333</v>
      </c>
      <c r="G86" s="57">
        <v>14769</v>
      </c>
      <c r="H86" s="57">
        <v>5450</v>
      </c>
      <c r="I86" s="57">
        <v>5437</v>
      </c>
      <c r="J86" s="57">
        <v>8866</v>
      </c>
      <c r="K86" s="57">
        <v>20097</v>
      </c>
      <c r="L86" s="57">
        <v>17884</v>
      </c>
      <c r="M86" s="57">
        <v>7244</v>
      </c>
      <c r="N86" s="48">
        <v>111448</v>
      </c>
    </row>
    <row r="87" spans="1:14" ht="12.75" customHeight="1">
      <c r="A87" s="15" t="s">
        <v>22</v>
      </c>
      <c r="B87" s="47">
        <v>1615</v>
      </c>
      <c r="C87" s="47">
        <v>735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8">
        <v>2350</v>
      </c>
    </row>
    <row r="88" spans="1:14" ht="12.75" customHeight="1">
      <c r="A88" s="22"/>
      <c r="B88" s="72">
        <v>30838</v>
      </c>
      <c r="C88" s="72">
        <v>22687</v>
      </c>
      <c r="D88" s="72">
        <v>17322</v>
      </c>
      <c r="E88" s="72">
        <v>18945</v>
      </c>
      <c r="F88" s="72">
        <v>29792</v>
      </c>
      <c r="G88" s="72">
        <v>41642</v>
      </c>
      <c r="H88" s="72">
        <v>39757</v>
      </c>
      <c r="I88" s="72">
        <v>39785</v>
      </c>
      <c r="J88" s="72">
        <v>39346</v>
      </c>
      <c r="K88" s="72">
        <v>43017</v>
      </c>
      <c r="L88" s="72">
        <v>43670</v>
      </c>
      <c r="M88" s="72">
        <v>37730</v>
      </c>
      <c r="N88" s="72">
        <v>143021</v>
      </c>
    </row>
    <row r="89" spans="1:15" ht="12.75" customHeight="1">
      <c r="A89" s="22" t="s">
        <v>53</v>
      </c>
      <c r="B89" s="47">
        <v>21952</v>
      </c>
      <c r="C89" s="47">
        <v>12525</v>
      </c>
      <c r="D89" s="47">
        <v>9374</v>
      </c>
      <c r="E89" s="47">
        <v>12459</v>
      </c>
      <c r="F89" s="47">
        <v>26873</v>
      </c>
      <c r="G89" s="47">
        <v>34307</v>
      </c>
      <c r="H89" s="47">
        <v>34348</v>
      </c>
      <c r="I89" s="47">
        <v>30480</v>
      </c>
      <c r="J89" s="47">
        <v>22920</v>
      </c>
      <c r="K89" s="47">
        <v>25786</v>
      </c>
      <c r="L89" s="47">
        <v>30486</v>
      </c>
      <c r="M89" s="47">
        <v>40385</v>
      </c>
      <c r="N89" s="48">
        <v>40385</v>
      </c>
      <c r="O89" s="78"/>
    </row>
    <row r="90" spans="1:14" ht="12.75" customHeight="1" thickBot="1">
      <c r="A90" s="24"/>
      <c r="B90" s="73">
        <v>8886</v>
      </c>
      <c r="C90" s="73">
        <v>10162</v>
      </c>
      <c r="D90" s="73">
        <v>7948</v>
      </c>
      <c r="E90" s="73">
        <v>6486</v>
      </c>
      <c r="F90" s="73">
        <v>2919</v>
      </c>
      <c r="G90" s="73">
        <v>7335</v>
      </c>
      <c r="H90" s="73">
        <v>5409</v>
      </c>
      <c r="I90" s="73">
        <v>9305</v>
      </c>
      <c r="J90" s="73">
        <v>16426</v>
      </c>
      <c r="K90" s="73">
        <v>17231</v>
      </c>
      <c r="L90" s="73">
        <v>13184</v>
      </c>
      <c r="M90" s="73">
        <v>-2655</v>
      </c>
      <c r="N90" s="73">
        <v>102636</v>
      </c>
    </row>
    <row r="91" spans="1:14" ht="12.75" customHeight="1" thickTop="1">
      <c r="A91" s="24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3"/>
    </row>
    <row r="92" spans="1:14" ht="12.75" customHeight="1">
      <c r="A92" s="24" t="s">
        <v>46</v>
      </c>
      <c r="B92" s="52">
        <v>4597</v>
      </c>
      <c r="C92" s="52">
        <v>9088</v>
      </c>
      <c r="D92" s="52">
        <v>3090</v>
      </c>
      <c r="E92" s="52">
        <v>3889</v>
      </c>
      <c r="F92" s="52">
        <v>-8509</v>
      </c>
      <c r="G92" s="52">
        <v>-4365</v>
      </c>
      <c r="H92" s="52">
        <v>-7396</v>
      </c>
      <c r="I92" s="52">
        <v>230</v>
      </c>
      <c r="J92" s="52">
        <v>0</v>
      </c>
      <c r="K92" s="52">
        <v>0</v>
      </c>
      <c r="L92" s="52">
        <v>-418</v>
      </c>
      <c r="M92" s="52">
        <v>-13919</v>
      </c>
      <c r="N92" s="48">
        <v>-13713</v>
      </c>
    </row>
    <row r="93" spans="1:14" ht="12.75" customHeight="1">
      <c r="A93" s="24" t="s">
        <v>44</v>
      </c>
      <c r="B93" s="52">
        <v>4288</v>
      </c>
      <c r="C93" s="52">
        <v>694</v>
      </c>
      <c r="D93" s="52">
        <v>4027</v>
      </c>
      <c r="E93" s="52">
        <v>2053</v>
      </c>
      <c r="F93" s="52">
        <v>3326</v>
      </c>
      <c r="G93" s="52">
        <v>4170</v>
      </c>
      <c r="H93" s="52">
        <v>4495</v>
      </c>
      <c r="I93" s="52">
        <v>8067</v>
      </c>
      <c r="J93" s="52">
        <v>9970</v>
      </c>
      <c r="K93" s="52">
        <v>7250</v>
      </c>
      <c r="L93" s="52">
        <v>6749</v>
      </c>
      <c r="M93" s="52">
        <v>4041</v>
      </c>
      <c r="N93" s="48">
        <v>59130</v>
      </c>
    </row>
    <row r="94" spans="1:14" ht="12.75" customHeight="1">
      <c r="A94" s="15" t="s">
        <v>20</v>
      </c>
      <c r="B94" s="47">
        <v>0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1</v>
      </c>
      <c r="I94" s="47">
        <v>1</v>
      </c>
      <c r="J94" s="47">
        <v>176</v>
      </c>
      <c r="K94" s="47">
        <v>1</v>
      </c>
      <c r="L94" s="47">
        <v>1</v>
      </c>
      <c r="M94" s="47">
        <v>1</v>
      </c>
      <c r="N94" s="48">
        <v>181</v>
      </c>
    </row>
    <row r="95" spans="1:14" ht="12.75" customHeight="1">
      <c r="A95" s="15" t="s">
        <v>45</v>
      </c>
      <c r="B95" s="47">
        <v>0</v>
      </c>
      <c r="C95" s="47">
        <v>0</v>
      </c>
      <c r="D95" s="47">
        <v>831</v>
      </c>
      <c r="E95" s="47">
        <v>544</v>
      </c>
      <c r="F95" s="47">
        <v>8101</v>
      </c>
      <c r="G95" s="47">
        <v>7529</v>
      </c>
      <c r="H95" s="47">
        <v>8309</v>
      </c>
      <c r="I95" s="47">
        <v>1007</v>
      </c>
      <c r="J95" s="47">
        <v>6279</v>
      </c>
      <c r="K95" s="47">
        <v>9981</v>
      </c>
      <c r="L95" s="47">
        <v>6852</v>
      </c>
      <c r="M95" s="47">
        <v>7222</v>
      </c>
      <c r="N95" s="48">
        <v>56655</v>
      </c>
    </row>
    <row r="96" spans="1:14" ht="12.75" customHeight="1">
      <c r="A96" s="22" t="s">
        <v>23</v>
      </c>
      <c r="B96" s="49">
        <v>0</v>
      </c>
      <c r="C96" s="49">
        <v>380</v>
      </c>
      <c r="D96" s="49">
        <v>0</v>
      </c>
      <c r="E96" s="49">
        <v>0</v>
      </c>
      <c r="F96" s="49">
        <v>0</v>
      </c>
      <c r="G96" s="49">
        <v>1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50">
        <v>381</v>
      </c>
    </row>
    <row r="97" spans="1:14" ht="12.75" customHeight="1" thickBot="1">
      <c r="A97" s="24"/>
      <c r="B97" s="54">
        <v>8885</v>
      </c>
      <c r="C97" s="54">
        <v>10162</v>
      </c>
      <c r="D97" s="54">
        <v>7948</v>
      </c>
      <c r="E97" s="54">
        <v>6486</v>
      </c>
      <c r="F97" s="54">
        <v>2918</v>
      </c>
      <c r="G97" s="54">
        <v>7335</v>
      </c>
      <c r="H97" s="54">
        <v>5409</v>
      </c>
      <c r="I97" s="54">
        <v>9305</v>
      </c>
      <c r="J97" s="54">
        <v>16425</v>
      </c>
      <c r="K97" s="54">
        <v>17232</v>
      </c>
      <c r="L97" s="54">
        <v>13184</v>
      </c>
      <c r="M97" s="54">
        <v>-2655</v>
      </c>
      <c r="N97" s="87">
        <v>102634</v>
      </c>
    </row>
    <row r="98" spans="1:14" ht="12.75" customHeight="1" thickTop="1">
      <c r="A98" s="2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5"/>
    </row>
    <row r="99" spans="1:14" ht="12.75" customHeight="1">
      <c r="A99" s="65" t="s">
        <v>64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5"/>
    </row>
    <row r="100" spans="1:14" s="21" customFormat="1" ht="12.75" customHeight="1">
      <c r="A100" s="24"/>
      <c r="B100" s="7" t="s">
        <v>1</v>
      </c>
      <c r="C100" s="7" t="s">
        <v>2</v>
      </c>
      <c r="D100" s="7" t="s">
        <v>3</v>
      </c>
      <c r="E100" s="7" t="s">
        <v>4</v>
      </c>
      <c r="F100" s="7" t="s">
        <v>5</v>
      </c>
      <c r="G100" s="7" t="s">
        <v>6</v>
      </c>
      <c r="H100" s="7" t="s">
        <v>7</v>
      </c>
      <c r="I100" s="7" t="s">
        <v>8</v>
      </c>
      <c r="J100" s="7" t="s">
        <v>9</v>
      </c>
      <c r="K100" s="7" t="s">
        <v>10</v>
      </c>
      <c r="L100" s="7" t="s">
        <v>11</v>
      </c>
      <c r="M100" s="7" t="s">
        <v>12</v>
      </c>
      <c r="N100" s="14">
        <v>2009</v>
      </c>
    </row>
    <row r="101" spans="1:14" ht="12.75" customHeight="1">
      <c r="A101" s="15" t="s">
        <v>51</v>
      </c>
      <c r="B101" s="57">
        <v>0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</row>
    <row r="102" spans="1:14" ht="12.75" customHeight="1">
      <c r="A102" s="22" t="s">
        <v>52</v>
      </c>
      <c r="B102" s="47">
        <v>0</v>
      </c>
      <c r="C102" s="47">
        <v>2086</v>
      </c>
      <c r="D102" s="47">
        <v>13701</v>
      </c>
      <c r="E102" s="47">
        <v>17052</v>
      </c>
      <c r="F102" s="47">
        <v>28978</v>
      </c>
      <c r="G102" s="47">
        <v>37025</v>
      </c>
      <c r="H102" s="47">
        <v>32961</v>
      </c>
      <c r="I102" s="47">
        <v>24086</v>
      </c>
      <c r="J102" s="47">
        <v>27822</v>
      </c>
      <c r="K102" s="47">
        <v>32887</v>
      </c>
      <c r="L102" s="47">
        <v>48685</v>
      </c>
      <c r="M102" s="47">
        <v>30287</v>
      </c>
      <c r="N102" s="48">
        <v>295570</v>
      </c>
    </row>
    <row r="103" spans="1:14" ht="12.75" customHeight="1">
      <c r="A103" s="15" t="s">
        <v>22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8">
        <v>0</v>
      </c>
    </row>
    <row r="104" spans="1:14" ht="12.75" customHeight="1">
      <c r="A104" s="23"/>
      <c r="B104" s="47">
        <v>0</v>
      </c>
      <c r="C104" s="47">
        <v>2086</v>
      </c>
      <c r="D104" s="47">
        <v>13701</v>
      </c>
      <c r="E104" s="47">
        <v>17052</v>
      </c>
      <c r="F104" s="47">
        <v>28978</v>
      </c>
      <c r="G104" s="47">
        <v>37025</v>
      </c>
      <c r="H104" s="47">
        <v>32961</v>
      </c>
      <c r="I104" s="47">
        <v>24086</v>
      </c>
      <c r="J104" s="47">
        <v>27822</v>
      </c>
      <c r="K104" s="47">
        <v>32887</v>
      </c>
      <c r="L104" s="47">
        <v>48685</v>
      </c>
      <c r="M104" s="47">
        <v>30287</v>
      </c>
      <c r="N104" s="72">
        <v>295570</v>
      </c>
    </row>
    <row r="105" spans="1:14" ht="12.75" customHeight="1">
      <c r="A105" s="22" t="s">
        <v>53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50">
        <v>0</v>
      </c>
    </row>
    <row r="106" spans="1:14" ht="12.75" customHeight="1" thickBot="1">
      <c r="A106" s="23"/>
      <c r="B106" s="51">
        <v>0</v>
      </c>
      <c r="C106" s="51">
        <v>2086</v>
      </c>
      <c r="D106" s="51">
        <v>13701</v>
      </c>
      <c r="E106" s="51">
        <v>17052</v>
      </c>
      <c r="F106" s="51">
        <v>28978</v>
      </c>
      <c r="G106" s="51">
        <v>37025</v>
      </c>
      <c r="H106" s="51">
        <v>32961</v>
      </c>
      <c r="I106" s="51">
        <v>24086</v>
      </c>
      <c r="J106" s="51">
        <v>27822</v>
      </c>
      <c r="K106" s="51">
        <v>32887</v>
      </c>
      <c r="L106" s="51">
        <v>48685</v>
      </c>
      <c r="M106" s="51">
        <v>30287</v>
      </c>
      <c r="N106" s="51">
        <v>295570</v>
      </c>
    </row>
    <row r="107" spans="1:14" ht="12.75" customHeight="1" thickTop="1">
      <c r="A107" s="24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3"/>
    </row>
    <row r="108" spans="1:14" ht="12.75" customHeight="1">
      <c r="A108" s="15" t="s">
        <v>26</v>
      </c>
      <c r="B108" s="57">
        <v>0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48">
        <v>0</v>
      </c>
    </row>
    <row r="109" spans="1:14" ht="12.75" customHeight="1">
      <c r="A109" s="22" t="s">
        <v>44</v>
      </c>
      <c r="B109" s="52">
        <v>0</v>
      </c>
      <c r="C109" s="52">
        <v>19.5</v>
      </c>
      <c r="D109" s="52">
        <v>0</v>
      </c>
      <c r="E109" s="52">
        <v>0</v>
      </c>
      <c r="F109" s="52">
        <v>0</v>
      </c>
      <c r="G109" s="52">
        <v>972</v>
      </c>
      <c r="H109" s="52">
        <v>925</v>
      </c>
      <c r="I109" s="52">
        <v>194</v>
      </c>
      <c r="J109" s="52">
        <v>323</v>
      </c>
      <c r="K109" s="52">
        <v>659</v>
      </c>
      <c r="L109" s="52">
        <v>2808</v>
      </c>
      <c r="M109" s="52">
        <v>6</v>
      </c>
      <c r="N109" s="48">
        <v>5906.5</v>
      </c>
    </row>
    <row r="110" spans="1:14" ht="12.75" customHeight="1">
      <c r="A110" s="22" t="s">
        <v>46</v>
      </c>
      <c r="B110" s="52">
        <v>0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48">
        <v>0</v>
      </c>
    </row>
    <row r="111" spans="1:14" ht="12.75" customHeight="1">
      <c r="A111" s="22" t="s">
        <v>54</v>
      </c>
      <c r="B111" s="52">
        <v>0</v>
      </c>
      <c r="C111" s="52">
        <v>2067</v>
      </c>
      <c r="D111" s="52">
        <v>13701</v>
      </c>
      <c r="E111" s="52">
        <v>17052</v>
      </c>
      <c r="F111" s="52">
        <v>28978</v>
      </c>
      <c r="G111" s="52">
        <v>36053</v>
      </c>
      <c r="H111" s="52">
        <v>32036</v>
      </c>
      <c r="I111" s="52">
        <v>23891</v>
      </c>
      <c r="J111" s="52">
        <v>27499</v>
      </c>
      <c r="K111" s="52">
        <v>32228</v>
      </c>
      <c r="L111" s="52">
        <v>45877</v>
      </c>
      <c r="M111" s="52">
        <v>30281</v>
      </c>
      <c r="N111" s="48">
        <v>289663</v>
      </c>
    </row>
    <row r="112" spans="1:14" ht="12.75" customHeight="1" thickBot="1">
      <c r="A112" s="24"/>
      <c r="B112" s="73">
        <v>0</v>
      </c>
      <c r="C112" s="73">
        <v>2086.5</v>
      </c>
      <c r="D112" s="73">
        <v>13701</v>
      </c>
      <c r="E112" s="73">
        <v>17052</v>
      </c>
      <c r="F112" s="73">
        <v>28978</v>
      </c>
      <c r="G112" s="73">
        <v>37025</v>
      </c>
      <c r="H112" s="73">
        <v>32961</v>
      </c>
      <c r="I112" s="73">
        <v>24085</v>
      </c>
      <c r="J112" s="73">
        <v>27822</v>
      </c>
      <c r="K112" s="73">
        <v>32887</v>
      </c>
      <c r="L112" s="73">
        <v>48685</v>
      </c>
      <c r="M112" s="73">
        <v>30287</v>
      </c>
      <c r="N112" s="73">
        <v>295569.5</v>
      </c>
    </row>
    <row r="113" spans="1:14" ht="12.75" customHeight="1" thickTop="1">
      <c r="A113" s="24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5"/>
    </row>
    <row r="114" spans="1:14" s="19" customFormat="1" ht="12.75" customHeight="1">
      <c r="A114" s="65" t="s">
        <v>27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s="19" customFormat="1" ht="12.75" customHeight="1">
      <c r="A115" s="71"/>
      <c r="B115" s="46" t="s">
        <v>1</v>
      </c>
      <c r="C115" s="46" t="s">
        <v>2</v>
      </c>
      <c r="D115" s="46" t="s">
        <v>3</v>
      </c>
      <c r="E115" s="46" t="s">
        <v>4</v>
      </c>
      <c r="F115" s="46" t="s">
        <v>5</v>
      </c>
      <c r="G115" s="46" t="s">
        <v>6</v>
      </c>
      <c r="H115" s="46" t="s">
        <v>7</v>
      </c>
      <c r="I115" s="46" t="s">
        <v>8</v>
      </c>
      <c r="J115" s="46" t="s">
        <v>9</v>
      </c>
      <c r="K115" s="46" t="s">
        <v>10</v>
      </c>
      <c r="L115" s="46" t="s">
        <v>11</v>
      </c>
      <c r="M115" s="46" t="s">
        <v>12</v>
      </c>
      <c r="N115" s="66">
        <v>2009</v>
      </c>
    </row>
    <row r="116" spans="1:14" s="19" customFormat="1" ht="12.75" customHeight="1">
      <c r="A116" s="18" t="s">
        <v>51</v>
      </c>
      <c r="B116" s="44">
        <v>0</v>
      </c>
      <c r="C116" s="44">
        <v>873</v>
      </c>
      <c r="D116" s="44">
        <v>10755</v>
      </c>
      <c r="E116" s="44">
        <v>50919</v>
      </c>
      <c r="F116" s="44">
        <v>103299</v>
      </c>
      <c r="G116" s="44">
        <v>165442</v>
      </c>
      <c r="H116" s="44">
        <v>251944</v>
      </c>
      <c r="I116" s="44">
        <v>342570</v>
      </c>
      <c r="J116" s="44">
        <v>418304</v>
      </c>
      <c r="K116" s="44">
        <v>498598</v>
      </c>
      <c r="L116" s="44">
        <v>583412</v>
      </c>
      <c r="M116" s="44">
        <v>692451</v>
      </c>
      <c r="N116" s="47">
        <v>0</v>
      </c>
    </row>
    <row r="117" spans="1:14" s="19" customFormat="1" ht="12.75" customHeight="1">
      <c r="A117" s="29" t="s">
        <v>52</v>
      </c>
      <c r="B117" s="44">
        <v>873</v>
      </c>
      <c r="C117" s="44">
        <v>9882</v>
      </c>
      <c r="D117" s="44">
        <v>40164</v>
      </c>
      <c r="E117" s="44">
        <v>52380</v>
      </c>
      <c r="F117" s="44">
        <v>62143</v>
      </c>
      <c r="G117" s="44">
        <v>86502</v>
      </c>
      <c r="H117" s="44">
        <v>90626</v>
      </c>
      <c r="I117" s="44">
        <v>75734</v>
      </c>
      <c r="J117" s="44">
        <v>80294</v>
      </c>
      <c r="K117" s="44">
        <v>84814</v>
      </c>
      <c r="L117" s="44">
        <v>109039</v>
      </c>
      <c r="M117" s="44">
        <v>58926</v>
      </c>
      <c r="N117" s="47">
        <v>751377</v>
      </c>
    </row>
    <row r="118" spans="1:14" s="19" customFormat="1" ht="12.75" customHeight="1">
      <c r="A118" s="69"/>
      <c r="B118" s="72">
        <v>873</v>
      </c>
      <c r="C118" s="72">
        <v>10755</v>
      </c>
      <c r="D118" s="72">
        <v>50919</v>
      </c>
      <c r="E118" s="72">
        <v>103299</v>
      </c>
      <c r="F118" s="72">
        <v>165442</v>
      </c>
      <c r="G118" s="72">
        <v>251944</v>
      </c>
      <c r="H118" s="72">
        <v>342570</v>
      </c>
      <c r="I118" s="72">
        <v>418304</v>
      </c>
      <c r="J118" s="72">
        <v>498598</v>
      </c>
      <c r="K118" s="72">
        <v>583412</v>
      </c>
      <c r="L118" s="72">
        <v>692451</v>
      </c>
      <c r="M118" s="72">
        <v>751377</v>
      </c>
      <c r="N118" s="72">
        <v>751377</v>
      </c>
    </row>
    <row r="119" spans="1:14" s="19" customFormat="1" ht="12.75" customHeight="1">
      <c r="A119" s="29" t="s">
        <v>53</v>
      </c>
      <c r="B119" s="44">
        <v>873</v>
      </c>
      <c r="C119" s="44">
        <v>10755</v>
      </c>
      <c r="D119" s="44">
        <v>50919</v>
      </c>
      <c r="E119" s="44">
        <v>103299</v>
      </c>
      <c r="F119" s="44">
        <v>165442</v>
      </c>
      <c r="G119" s="44">
        <v>251944</v>
      </c>
      <c r="H119" s="44">
        <v>342570</v>
      </c>
      <c r="I119" s="44">
        <v>418304</v>
      </c>
      <c r="J119" s="44">
        <v>498598</v>
      </c>
      <c r="K119" s="44">
        <v>583412</v>
      </c>
      <c r="L119" s="44">
        <v>692451</v>
      </c>
      <c r="M119" s="44">
        <v>751377</v>
      </c>
      <c r="N119" s="47">
        <v>751377</v>
      </c>
    </row>
    <row r="120" spans="1:14" s="19" customFormat="1" ht="12.75" customHeight="1" thickBot="1">
      <c r="A120" s="69"/>
      <c r="B120" s="73">
        <v>0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</row>
    <row r="121" spans="1:14" s="19" customFormat="1" ht="12.75" customHeight="1" thickTop="1">
      <c r="A121" s="69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</row>
    <row r="122" spans="1:14" s="19" customFormat="1" ht="12.75" customHeight="1">
      <c r="A122" s="18" t="s">
        <v>54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52">
        <v>0</v>
      </c>
    </row>
    <row r="123" spans="1:14" s="19" customFormat="1" ht="12.75" customHeight="1">
      <c r="A123" s="29" t="s">
        <v>28</v>
      </c>
      <c r="B123" s="44">
        <v>0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52">
        <v>0</v>
      </c>
    </row>
    <row r="124" spans="1:14" s="19" customFormat="1" ht="12.75" customHeight="1">
      <c r="A124" s="29" t="s">
        <v>46</v>
      </c>
      <c r="B124" s="44">
        <v>0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52">
        <v>0</v>
      </c>
    </row>
    <row r="125" spans="1:14" s="19" customFormat="1" ht="12.75" customHeight="1" thickBot="1">
      <c r="A125" s="70"/>
      <c r="B125" s="73">
        <v>0</v>
      </c>
      <c r="C125" s="73">
        <v>0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</row>
    <row r="126" spans="1:14" s="19" customFormat="1" ht="12.75" customHeight="1" thickTop="1">
      <c r="A126" s="28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1:14" s="19" customFormat="1" ht="12.75" customHeight="1">
      <c r="A127" s="71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s="19" customFormat="1" ht="12.75" customHeight="1">
      <c r="A128" s="65" t="s">
        <v>29</v>
      </c>
      <c r="B128" s="47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s="19" customFormat="1" ht="12.75" customHeight="1">
      <c r="A129" s="68"/>
      <c r="B129" s="46" t="s">
        <v>1</v>
      </c>
      <c r="C129" s="46" t="s">
        <v>2</v>
      </c>
      <c r="D129" s="46" t="s">
        <v>3</v>
      </c>
      <c r="E129" s="46" t="s">
        <v>4</v>
      </c>
      <c r="F129" s="46" t="s">
        <v>5</v>
      </c>
      <c r="G129" s="46" t="s">
        <v>6</v>
      </c>
      <c r="H129" s="46" t="s">
        <v>7</v>
      </c>
      <c r="I129" s="46" t="s">
        <v>8</v>
      </c>
      <c r="J129" s="46" t="s">
        <v>9</v>
      </c>
      <c r="K129" s="46" t="s">
        <v>10</v>
      </c>
      <c r="L129" s="46" t="s">
        <v>11</v>
      </c>
      <c r="M129" s="46" t="s">
        <v>12</v>
      </c>
      <c r="N129" s="66">
        <v>2009</v>
      </c>
    </row>
    <row r="130" spans="1:14" s="19" customFormat="1" ht="12.75" customHeight="1">
      <c r="A130" s="18" t="s">
        <v>51</v>
      </c>
      <c r="B130" s="44">
        <v>0</v>
      </c>
      <c r="C130" s="44">
        <v>0</v>
      </c>
      <c r="D130" s="44">
        <v>0</v>
      </c>
      <c r="E130" s="44">
        <v>2932</v>
      </c>
      <c r="F130" s="44">
        <v>7273</v>
      </c>
      <c r="G130" s="44">
        <v>19839</v>
      </c>
      <c r="H130" s="44">
        <v>35855</v>
      </c>
      <c r="I130" s="44">
        <v>50774</v>
      </c>
      <c r="J130" s="44">
        <v>61729</v>
      </c>
      <c r="K130" s="44">
        <v>73234</v>
      </c>
      <c r="L130" s="44">
        <v>87942</v>
      </c>
      <c r="M130" s="44">
        <v>107172</v>
      </c>
      <c r="N130" s="47">
        <v>0</v>
      </c>
    </row>
    <row r="131" spans="1:14" s="19" customFormat="1" ht="12.75" customHeight="1">
      <c r="A131" s="29" t="s">
        <v>52</v>
      </c>
      <c r="B131" s="44">
        <v>80</v>
      </c>
      <c r="C131" s="44">
        <v>168</v>
      </c>
      <c r="D131" s="44">
        <v>3326</v>
      </c>
      <c r="E131" s="44">
        <v>5031</v>
      </c>
      <c r="F131" s="44">
        <v>13446</v>
      </c>
      <c r="G131" s="44">
        <v>16201</v>
      </c>
      <c r="H131" s="44">
        <v>15050</v>
      </c>
      <c r="I131" s="44">
        <v>11431</v>
      </c>
      <c r="J131" s="44">
        <v>11634</v>
      </c>
      <c r="K131" s="44">
        <v>14824</v>
      </c>
      <c r="L131" s="44">
        <v>19377</v>
      </c>
      <c r="M131" s="44">
        <v>10383</v>
      </c>
      <c r="N131" s="47">
        <v>120951</v>
      </c>
    </row>
    <row r="132" spans="1:14" s="19" customFormat="1" ht="12.75" customHeight="1">
      <c r="A132" s="31" t="s">
        <v>30</v>
      </c>
      <c r="B132" s="44">
        <v>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7">
        <v>0</v>
      </c>
    </row>
    <row r="133" spans="1:14" s="19" customFormat="1" ht="12.75" customHeight="1">
      <c r="A133" s="69"/>
      <c r="B133" s="72">
        <v>80</v>
      </c>
      <c r="C133" s="72">
        <v>168</v>
      </c>
      <c r="D133" s="72">
        <v>3326</v>
      </c>
      <c r="E133" s="72">
        <v>7963</v>
      </c>
      <c r="F133" s="72">
        <v>20719</v>
      </c>
      <c r="G133" s="72">
        <v>36040</v>
      </c>
      <c r="H133" s="72">
        <v>50905</v>
      </c>
      <c r="I133" s="72">
        <v>62205</v>
      </c>
      <c r="J133" s="72">
        <v>73363</v>
      </c>
      <c r="K133" s="72">
        <v>88058</v>
      </c>
      <c r="L133" s="72">
        <v>107319</v>
      </c>
      <c r="M133" s="72">
        <v>117555</v>
      </c>
      <c r="N133" s="72">
        <v>120951</v>
      </c>
    </row>
    <row r="134" spans="1:14" s="19" customFormat="1" ht="12.75" customHeight="1">
      <c r="A134" s="29" t="s">
        <v>53</v>
      </c>
      <c r="B134" s="44">
        <v>0</v>
      </c>
      <c r="C134" s="44">
        <v>0</v>
      </c>
      <c r="D134" s="44">
        <v>2932</v>
      </c>
      <c r="E134" s="44">
        <v>7273</v>
      </c>
      <c r="F134" s="44">
        <v>19839</v>
      </c>
      <c r="G134" s="44">
        <v>35855</v>
      </c>
      <c r="H134" s="44">
        <v>50774</v>
      </c>
      <c r="I134" s="44">
        <v>61729</v>
      </c>
      <c r="J134" s="44">
        <v>73234</v>
      </c>
      <c r="K134" s="44">
        <v>87942</v>
      </c>
      <c r="L134" s="44">
        <v>107172</v>
      </c>
      <c r="M134" s="44">
        <v>117407</v>
      </c>
      <c r="N134" s="47">
        <v>117407</v>
      </c>
    </row>
    <row r="135" spans="1:14" s="19" customFormat="1" ht="12.75" customHeight="1" thickBot="1">
      <c r="A135" s="69"/>
      <c r="B135" s="73">
        <v>80</v>
      </c>
      <c r="C135" s="73">
        <v>168</v>
      </c>
      <c r="D135" s="73">
        <v>394</v>
      </c>
      <c r="E135" s="73">
        <v>690</v>
      </c>
      <c r="F135" s="73">
        <v>880</v>
      </c>
      <c r="G135" s="73">
        <v>185</v>
      </c>
      <c r="H135" s="73">
        <v>131</v>
      </c>
      <c r="I135" s="73">
        <v>476</v>
      </c>
      <c r="J135" s="73">
        <v>129</v>
      </c>
      <c r="K135" s="73">
        <v>116</v>
      </c>
      <c r="L135" s="73">
        <v>147</v>
      </c>
      <c r="M135" s="73">
        <v>148</v>
      </c>
      <c r="N135" s="73">
        <v>3544</v>
      </c>
    </row>
    <row r="136" spans="1:14" s="19" customFormat="1" ht="12.75" customHeight="1" thickTop="1">
      <c r="A136" s="70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1:14" s="19" customFormat="1" ht="12.75" customHeight="1">
      <c r="A137" s="29" t="s">
        <v>44</v>
      </c>
      <c r="B137" s="44">
        <v>80</v>
      </c>
      <c r="C137" s="44">
        <v>168</v>
      </c>
      <c r="D137" s="44">
        <v>394</v>
      </c>
      <c r="E137" s="44">
        <v>690</v>
      </c>
      <c r="F137" s="44">
        <v>880</v>
      </c>
      <c r="G137" s="44">
        <v>185</v>
      </c>
      <c r="H137" s="44">
        <v>131</v>
      </c>
      <c r="I137" s="44">
        <v>476</v>
      </c>
      <c r="J137" s="44">
        <v>129</v>
      </c>
      <c r="K137" s="44">
        <v>116</v>
      </c>
      <c r="L137" s="44">
        <v>147</v>
      </c>
      <c r="M137" s="44">
        <v>148</v>
      </c>
      <c r="N137" s="52">
        <v>3544</v>
      </c>
    </row>
    <row r="138" spans="1:14" s="19" customFormat="1" ht="12.75" customHeight="1">
      <c r="A138" s="18" t="s">
        <v>46</v>
      </c>
      <c r="B138" s="44">
        <v>0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7">
        <v>0</v>
      </c>
    </row>
    <row r="139" spans="1:14" s="19" customFormat="1" ht="12.75" customHeight="1">
      <c r="A139" s="29" t="s">
        <v>28</v>
      </c>
      <c r="B139" s="44">
        <v>0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7">
        <v>0</v>
      </c>
    </row>
    <row r="140" spans="1:14" s="19" customFormat="1" ht="12.75" customHeight="1" thickBot="1">
      <c r="A140" s="69"/>
      <c r="B140" s="73">
        <v>80</v>
      </c>
      <c r="C140" s="73">
        <v>168</v>
      </c>
      <c r="D140" s="73">
        <v>394</v>
      </c>
      <c r="E140" s="73">
        <v>690</v>
      </c>
      <c r="F140" s="73">
        <v>880</v>
      </c>
      <c r="G140" s="73">
        <v>185</v>
      </c>
      <c r="H140" s="73">
        <v>131</v>
      </c>
      <c r="I140" s="73">
        <v>476</v>
      </c>
      <c r="J140" s="73">
        <v>129</v>
      </c>
      <c r="K140" s="73">
        <v>116</v>
      </c>
      <c r="L140" s="73">
        <v>147</v>
      </c>
      <c r="M140" s="73">
        <v>148</v>
      </c>
      <c r="N140" s="73">
        <v>3544</v>
      </c>
    </row>
    <row r="141" ht="13.5" thickTop="1"/>
  </sheetData>
  <conditionalFormatting sqref="N27:IV34 B27:M29 B15:M17 B31:M34 O14:IV22 B21:N22 N14:N20">
    <cfRule type="cellIs" priority="1" dxfId="0" operator="equal" stopIfTrue="1">
      <formula>"OMIT"</formula>
    </cfRule>
  </conditionalFormatting>
  <printOptions gridLines="1"/>
  <pageMargins left="0.3" right="0.28" top="1" bottom="1" header="0.5" footer="0.5"/>
  <pageSetup firstPageNumber="22" useFirstPageNumber="1" horizontalDpi="600" verticalDpi="600" orientation="landscape" paperSize="5" scale="84" r:id="rId1"/>
  <headerFooter alignWithMargins="0">
    <oddFooter>&amp;L&amp;D&amp;R&amp;P</oddFooter>
  </headerFooter>
  <rowBreaks count="3" manualBreakCount="3">
    <brk id="34" max="255" man="1"/>
    <brk id="67" max="255" man="1"/>
    <brk id="11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8"/>
  <sheetViews>
    <sheetView workbookViewId="0" topLeftCell="A1">
      <selection activeCell="B58" sqref="B58:N85"/>
    </sheetView>
  </sheetViews>
  <sheetFormatPr defaultColWidth="14.421875" defaultRowHeight="12.75"/>
  <cols>
    <col min="1" max="1" width="19.7109375" style="83" customWidth="1"/>
    <col min="2" max="13" width="11.7109375" style="19" customWidth="1"/>
    <col min="14" max="14" width="13.00390625" style="83" customWidth="1"/>
    <col min="15" max="20" width="14.421875" style="83" customWidth="1"/>
    <col min="21" max="16384" width="14.421875" style="83" customWidth="1"/>
  </cols>
  <sheetData>
    <row r="1" spans="1:14" ht="12.75" customHeight="1">
      <c r="A1" s="36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ht="12.75" customHeight="1">
      <c r="A2" s="12"/>
      <c r="B2" s="6"/>
      <c r="C2" s="6"/>
      <c r="D2" s="6"/>
      <c r="E2" s="6"/>
      <c r="F2" s="6"/>
      <c r="G2" s="6"/>
      <c r="H2" s="6"/>
      <c r="I2" s="6"/>
      <c r="J2" s="6"/>
      <c r="K2" s="86" t="s">
        <v>58</v>
      </c>
      <c r="L2" s="6"/>
      <c r="M2" s="6"/>
      <c r="N2" s="4"/>
    </row>
    <row r="3" spans="1:256" s="19" customFormat="1" ht="12.75" customHeight="1">
      <c r="A3" s="65" t="s">
        <v>47</v>
      </c>
      <c r="B3" s="79"/>
      <c r="C3" s="17"/>
      <c r="D3" s="17"/>
      <c r="E3" s="17"/>
      <c r="F3" s="17"/>
      <c r="G3" s="17"/>
      <c r="H3" s="17"/>
      <c r="I3" s="17"/>
      <c r="J3" s="17"/>
      <c r="L3" s="17"/>
      <c r="M3" s="17"/>
      <c r="N3" s="17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19" customFormat="1" ht="12.75" customHeight="1">
      <c r="A4" s="15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4">
        <v>2009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4" s="19" customFormat="1" ht="12.75" customHeight="1">
      <c r="A5" s="15" t="s">
        <v>18</v>
      </c>
      <c r="B5" s="47">
        <v>18898</v>
      </c>
      <c r="C5" s="47">
        <v>15514</v>
      </c>
      <c r="D5" s="47">
        <v>14220</v>
      </c>
      <c r="E5" s="47">
        <v>12990</v>
      </c>
      <c r="F5" s="47">
        <v>14846</v>
      </c>
      <c r="G5" s="47">
        <v>15360</v>
      </c>
      <c r="H5" s="47">
        <v>20154</v>
      </c>
      <c r="I5" s="47">
        <v>15459</v>
      </c>
      <c r="J5" s="47">
        <v>5231</v>
      </c>
      <c r="K5" s="47">
        <v>15827</v>
      </c>
      <c r="L5" s="47">
        <v>17932</v>
      </c>
      <c r="M5" s="47">
        <v>21991</v>
      </c>
      <c r="N5" s="59">
        <f>SUM(B5:M5)</f>
        <v>188422</v>
      </c>
    </row>
    <row r="6" spans="1:14" s="19" customFormat="1" ht="12.75" customHeight="1">
      <c r="A6" s="15" t="s">
        <v>19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7">
        <v>0</v>
      </c>
      <c r="L6" s="40">
        <v>0</v>
      </c>
      <c r="M6" s="40">
        <v>0</v>
      </c>
      <c r="N6" s="59">
        <f>SUM(B6:M6)</f>
        <v>0</v>
      </c>
    </row>
    <row r="7" spans="1:14" s="19" customFormat="1" ht="12.75" customHeight="1" thickBot="1">
      <c r="A7" s="15"/>
      <c r="B7" s="41">
        <f aca="true" t="shared" si="0" ref="B7:N7">SUM(B5:B6)</f>
        <v>18898</v>
      </c>
      <c r="C7" s="41">
        <f t="shared" si="0"/>
        <v>15514</v>
      </c>
      <c r="D7" s="41">
        <f t="shared" si="0"/>
        <v>14220</v>
      </c>
      <c r="E7" s="41">
        <f t="shared" si="0"/>
        <v>12990</v>
      </c>
      <c r="F7" s="41">
        <f t="shared" si="0"/>
        <v>14846</v>
      </c>
      <c r="G7" s="41">
        <f t="shared" si="0"/>
        <v>15360</v>
      </c>
      <c r="H7" s="41">
        <f t="shared" si="0"/>
        <v>20154</v>
      </c>
      <c r="I7" s="41">
        <f t="shared" si="0"/>
        <v>15459</v>
      </c>
      <c r="J7" s="41">
        <f t="shared" si="0"/>
        <v>5231</v>
      </c>
      <c r="K7" s="41">
        <f t="shared" si="0"/>
        <v>15827</v>
      </c>
      <c r="L7" s="41">
        <f t="shared" si="0"/>
        <v>17932</v>
      </c>
      <c r="M7" s="41">
        <f t="shared" si="0"/>
        <v>21991</v>
      </c>
      <c r="N7" s="41">
        <f t="shared" si="0"/>
        <v>188422</v>
      </c>
    </row>
    <row r="8" spans="1:14" s="19" customFormat="1" ht="12.75" customHeight="1" thickTop="1">
      <c r="A8" s="15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s="19" customFormat="1" ht="12.75" customHeight="1">
      <c r="A9" s="15" t="s">
        <v>45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9">
        <f>SUM(B9:M9)</f>
        <v>0</v>
      </c>
    </row>
    <row r="10" spans="1:14" s="19" customFormat="1" ht="12.75" customHeight="1">
      <c r="A10" s="15" t="s">
        <v>20</v>
      </c>
      <c r="B10" s="47">
        <v>16189</v>
      </c>
      <c r="C10" s="47">
        <v>12157</v>
      </c>
      <c r="D10" s="47">
        <v>10957</v>
      </c>
      <c r="E10" s="47">
        <v>9513</v>
      </c>
      <c r="F10" s="47">
        <v>12227</v>
      </c>
      <c r="G10" s="47">
        <v>12136</v>
      </c>
      <c r="H10" s="47">
        <v>16976</v>
      </c>
      <c r="I10" s="47">
        <v>12134</v>
      </c>
      <c r="J10" s="47">
        <v>4338</v>
      </c>
      <c r="K10" s="47">
        <v>13217</v>
      </c>
      <c r="L10" s="47">
        <v>15710</v>
      </c>
      <c r="M10" s="47">
        <v>20646</v>
      </c>
      <c r="N10" s="59">
        <f>SUM(B10:M10)</f>
        <v>156200</v>
      </c>
    </row>
    <row r="11" spans="1:14" s="19" customFormat="1" ht="12.75" customHeight="1">
      <c r="A11" s="15" t="s">
        <v>60</v>
      </c>
      <c r="B11" s="47">
        <v>2709</v>
      </c>
      <c r="C11" s="47">
        <v>3357</v>
      </c>
      <c r="D11" s="47">
        <v>3263</v>
      </c>
      <c r="E11" s="47">
        <v>3477</v>
      </c>
      <c r="F11" s="47">
        <v>2619</v>
      </c>
      <c r="G11" s="47">
        <v>3224</v>
      </c>
      <c r="H11" s="47">
        <v>3178</v>
      </c>
      <c r="I11" s="47">
        <v>3325</v>
      </c>
      <c r="J11" s="47">
        <v>893</v>
      </c>
      <c r="K11" s="47">
        <v>2610</v>
      </c>
      <c r="L11" s="47">
        <v>2222</v>
      </c>
      <c r="M11" s="47">
        <v>1345</v>
      </c>
      <c r="N11" s="59">
        <f>SUM(B11:M11)</f>
        <v>32222</v>
      </c>
    </row>
    <row r="12" spans="1:14" s="19" customFormat="1" ht="12.75" customHeight="1">
      <c r="A12" s="15" t="s">
        <v>21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7">
        <v>0</v>
      </c>
      <c r="L12" s="40">
        <v>0</v>
      </c>
      <c r="M12" s="40">
        <v>0</v>
      </c>
      <c r="N12" s="59">
        <f>SUM(B12:M12)</f>
        <v>0</v>
      </c>
    </row>
    <row r="13" spans="2:256" s="19" customFormat="1" ht="12.75" customHeight="1" thickBot="1">
      <c r="B13" s="42">
        <f aca="true" t="shared" si="1" ref="B13:N13">SUM(B9:B12)</f>
        <v>18898</v>
      </c>
      <c r="C13" s="42">
        <f t="shared" si="1"/>
        <v>15514</v>
      </c>
      <c r="D13" s="42">
        <f t="shared" si="1"/>
        <v>14220</v>
      </c>
      <c r="E13" s="42">
        <f t="shared" si="1"/>
        <v>12990</v>
      </c>
      <c r="F13" s="42">
        <f t="shared" si="1"/>
        <v>14846</v>
      </c>
      <c r="G13" s="42">
        <f t="shared" si="1"/>
        <v>15360</v>
      </c>
      <c r="H13" s="42">
        <f t="shared" si="1"/>
        <v>20154</v>
      </c>
      <c r="I13" s="42">
        <f t="shared" si="1"/>
        <v>15459</v>
      </c>
      <c r="J13" s="42">
        <f t="shared" si="1"/>
        <v>5231</v>
      </c>
      <c r="K13" s="42">
        <f t="shared" si="1"/>
        <v>15827</v>
      </c>
      <c r="L13" s="42">
        <f t="shared" si="1"/>
        <v>17932</v>
      </c>
      <c r="M13" s="42">
        <f t="shared" si="1"/>
        <v>21991</v>
      </c>
      <c r="N13" s="42">
        <f t="shared" si="1"/>
        <v>188422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14" s="19" customFormat="1" ht="12.75" customHeight="1" thickTop="1">
      <c r="A14" s="1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256" s="19" customFormat="1" ht="12.75" customHeight="1">
      <c r="A15" s="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12.75" customHeight="1">
      <c r="A16" s="35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12.75" customHeight="1">
      <c r="A17" s="15"/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  <c r="H17" s="7" t="s">
        <v>7</v>
      </c>
      <c r="I17" s="7" t="s">
        <v>8</v>
      </c>
      <c r="J17" s="7" t="s">
        <v>9</v>
      </c>
      <c r="K17" s="7" t="s">
        <v>10</v>
      </c>
      <c r="L17" s="7" t="s">
        <v>11</v>
      </c>
      <c r="M17" s="7" t="s">
        <v>12</v>
      </c>
      <c r="N17" s="14">
        <v>2009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14" s="19" customFormat="1" ht="12.75" customHeight="1">
      <c r="A18" s="15" t="s">
        <v>18</v>
      </c>
      <c r="B18" s="40">
        <v>35007</v>
      </c>
      <c r="C18" s="40">
        <v>33688</v>
      </c>
      <c r="D18" s="40">
        <v>37297</v>
      </c>
      <c r="E18" s="40">
        <v>47520</v>
      </c>
      <c r="F18" s="40">
        <v>47720</v>
      </c>
      <c r="G18" s="40">
        <v>44475</v>
      </c>
      <c r="H18" s="40">
        <v>36574</v>
      </c>
      <c r="I18" s="40">
        <v>48474</v>
      </c>
      <c r="J18" s="40">
        <v>17100</v>
      </c>
      <c r="K18" s="47">
        <v>37332</v>
      </c>
      <c r="L18" s="40">
        <v>42308</v>
      </c>
      <c r="M18" s="40">
        <v>43443</v>
      </c>
      <c r="N18" s="40">
        <f>SUM(B18:M18)</f>
        <v>470938</v>
      </c>
    </row>
    <row r="19" spans="1:14" s="19" customFormat="1" ht="12.75" customHeight="1">
      <c r="A19" s="15" t="s">
        <v>19</v>
      </c>
      <c r="B19" s="40">
        <v>0</v>
      </c>
      <c r="C19" s="40">
        <v>0</v>
      </c>
      <c r="D19" s="40">
        <v>0</v>
      </c>
      <c r="E19" s="40">
        <v>150</v>
      </c>
      <c r="F19" s="40">
        <v>86</v>
      </c>
      <c r="G19" s="40">
        <v>94</v>
      </c>
      <c r="H19" s="40">
        <v>7.6</v>
      </c>
      <c r="I19" s="40">
        <v>89.6</v>
      </c>
      <c r="J19" s="40">
        <v>0</v>
      </c>
      <c r="K19" s="47">
        <v>72</v>
      </c>
      <c r="L19" s="40">
        <v>1482</v>
      </c>
      <c r="M19" s="40">
        <v>465</v>
      </c>
      <c r="N19" s="40">
        <f>SUM(B19:M19)</f>
        <v>2446.2</v>
      </c>
    </row>
    <row r="20" spans="1:14" s="19" customFormat="1" ht="12.75" customHeight="1" thickBot="1">
      <c r="A20" s="15"/>
      <c r="B20" s="41">
        <f aca="true" t="shared" si="2" ref="B20:N20">SUM(B18:B19)</f>
        <v>35007</v>
      </c>
      <c r="C20" s="41">
        <f t="shared" si="2"/>
        <v>33688</v>
      </c>
      <c r="D20" s="41">
        <f t="shared" si="2"/>
        <v>37297</v>
      </c>
      <c r="E20" s="41">
        <f t="shared" si="2"/>
        <v>47670</v>
      </c>
      <c r="F20" s="41">
        <f t="shared" si="2"/>
        <v>47806</v>
      </c>
      <c r="G20" s="41">
        <f t="shared" si="2"/>
        <v>44569</v>
      </c>
      <c r="H20" s="41">
        <f t="shared" si="2"/>
        <v>36581.6</v>
      </c>
      <c r="I20" s="41">
        <f t="shared" si="2"/>
        <v>48563.6</v>
      </c>
      <c r="J20" s="41">
        <f t="shared" si="2"/>
        <v>17100</v>
      </c>
      <c r="K20" s="41">
        <f t="shared" si="2"/>
        <v>37404</v>
      </c>
      <c r="L20" s="41">
        <f t="shared" si="2"/>
        <v>43790</v>
      </c>
      <c r="M20" s="41">
        <f t="shared" si="2"/>
        <v>43908</v>
      </c>
      <c r="N20" s="41">
        <f t="shared" si="2"/>
        <v>473384.2</v>
      </c>
    </row>
    <row r="21" spans="1:14" s="19" customFormat="1" ht="12.75" customHeight="1" thickTop="1">
      <c r="A21" s="15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19" customFormat="1" ht="12.75" customHeight="1">
      <c r="A22" s="15" t="s">
        <v>20</v>
      </c>
      <c r="B22" s="40">
        <f aca="true" t="shared" si="3" ref="B22:M22">B19+B18-B23</f>
        <v>35007</v>
      </c>
      <c r="C22" s="40">
        <f t="shared" si="3"/>
        <v>33688</v>
      </c>
      <c r="D22" s="40">
        <f t="shared" si="3"/>
        <v>37297</v>
      </c>
      <c r="E22" s="40">
        <f t="shared" si="3"/>
        <v>47670</v>
      </c>
      <c r="F22" s="40">
        <f t="shared" si="3"/>
        <v>47806</v>
      </c>
      <c r="G22" s="40">
        <f t="shared" si="3"/>
        <v>44569</v>
      </c>
      <c r="H22" s="40">
        <f t="shared" si="3"/>
        <v>36581.6</v>
      </c>
      <c r="I22" s="40">
        <f t="shared" si="3"/>
        <v>48563.6</v>
      </c>
      <c r="J22" s="40">
        <f t="shared" si="3"/>
        <v>17100</v>
      </c>
      <c r="K22" s="40">
        <f t="shared" si="3"/>
        <v>37404</v>
      </c>
      <c r="L22" s="40">
        <f t="shared" si="3"/>
        <v>43790</v>
      </c>
      <c r="M22" s="40">
        <f t="shared" si="3"/>
        <v>43908</v>
      </c>
      <c r="N22" s="40">
        <f>SUM(B22:M22)</f>
        <v>473384.19999999995</v>
      </c>
    </row>
    <row r="23" spans="1:14" s="19" customFormat="1" ht="12.75" customHeight="1">
      <c r="A23" s="15" t="s">
        <v>21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7">
        <v>0</v>
      </c>
      <c r="L23" s="40">
        <v>0</v>
      </c>
      <c r="M23" s="40">
        <v>0</v>
      </c>
      <c r="N23" s="40">
        <f>SUM(B23:M23)</f>
        <v>0</v>
      </c>
    </row>
    <row r="24" spans="2:256" s="19" customFormat="1" ht="12.75" customHeight="1" thickBot="1">
      <c r="B24" s="42">
        <f aca="true" t="shared" si="4" ref="B24:N24">SUM(B22:B23)</f>
        <v>35007</v>
      </c>
      <c r="C24" s="42">
        <f t="shared" si="4"/>
        <v>33688</v>
      </c>
      <c r="D24" s="42">
        <f t="shared" si="4"/>
        <v>37297</v>
      </c>
      <c r="E24" s="42">
        <f t="shared" si="4"/>
        <v>47670</v>
      </c>
      <c r="F24" s="42">
        <f t="shared" si="4"/>
        <v>47806</v>
      </c>
      <c r="G24" s="42">
        <f t="shared" si="4"/>
        <v>44569</v>
      </c>
      <c r="H24" s="42">
        <f t="shared" si="4"/>
        <v>36581.6</v>
      </c>
      <c r="I24" s="42">
        <f t="shared" si="4"/>
        <v>48563.6</v>
      </c>
      <c r="J24" s="42">
        <f t="shared" si="4"/>
        <v>17100</v>
      </c>
      <c r="K24" s="42">
        <f t="shared" si="4"/>
        <v>37404</v>
      </c>
      <c r="L24" s="42">
        <f t="shared" si="4"/>
        <v>43790</v>
      </c>
      <c r="M24" s="42">
        <f t="shared" si="4"/>
        <v>43908</v>
      </c>
      <c r="N24" s="42">
        <f t="shared" si="4"/>
        <v>473384.19999999995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s="19" customFormat="1" ht="12.75" customHeight="1" thickTop="1">
      <c r="A25" s="1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14" ht="12.75" customHeight="1">
      <c r="A26" s="15"/>
      <c r="N26" s="19"/>
    </row>
    <row r="27" spans="1:14" ht="12.75" customHeight="1">
      <c r="A27" s="35" t="s">
        <v>31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8"/>
    </row>
    <row r="28" spans="1:14" ht="12.75" customHeight="1">
      <c r="A28" s="9"/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6</v>
      </c>
      <c r="H28" s="7" t="s">
        <v>7</v>
      </c>
      <c r="I28" s="7" t="s">
        <v>8</v>
      </c>
      <c r="J28" s="7" t="s">
        <v>9</v>
      </c>
      <c r="K28" s="7" t="s">
        <v>10</v>
      </c>
      <c r="L28" s="7" t="s">
        <v>11</v>
      </c>
      <c r="M28" s="7" t="s">
        <v>12</v>
      </c>
      <c r="N28" s="14">
        <v>2009</v>
      </c>
    </row>
    <row r="29" spans="1:14" ht="12.75" customHeight="1">
      <c r="A29" s="15" t="s">
        <v>51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8">
        <f>+B29</f>
        <v>0</v>
      </c>
    </row>
    <row r="30" spans="1:14" ht="12.75" customHeight="1">
      <c r="A30" s="15" t="s">
        <v>22</v>
      </c>
      <c r="B30" s="49">
        <v>29672</v>
      </c>
      <c r="C30" s="49">
        <v>25745</v>
      </c>
      <c r="D30" s="49">
        <v>58967</v>
      </c>
      <c r="E30" s="49">
        <v>60033</v>
      </c>
      <c r="F30" s="49">
        <v>36767</v>
      </c>
      <c r="G30" s="49">
        <v>61996</v>
      </c>
      <c r="H30" s="49">
        <v>10400</v>
      </c>
      <c r="I30" s="49">
        <v>32274</v>
      </c>
      <c r="J30" s="49">
        <v>9018</v>
      </c>
      <c r="K30" s="47">
        <v>21682</v>
      </c>
      <c r="L30" s="49">
        <v>109430</v>
      </c>
      <c r="M30" s="49">
        <v>100824</v>
      </c>
      <c r="N30" s="50">
        <f>SUM(B30:M30)</f>
        <v>556808</v>
      </c>
    </row>
    <row r="31" spans="1:14" ht="12.75" customHeight="1">
      <c r="A31" s="23"/>
      <c r="B31" s="72">
        <f aca="true" t="shared" si="5" ref="B31:N31">SUM(B29:B30)</f>
        <v>29672</v>
      </c>
      <c r="C31" s="72">
        <f t="shared" si="5"/>
        <v>25745</v>
      </c>
      <c r="D31" s="72">
        <f t="shared" si="5"/>
        <v>58967</v>
      </c>
      <c r="E31" s="72">
        <f t="shared" si="5"/>
        <v>60033</v>
      </c>
      <c r="F31" s="72">
        <f t="shared" si="5"/>
        <v>36767</v>
      </c>
      <c r="G31" s="72">
        <f t="shared" si="5"/>
        <v>61996</v>
      </c>
      <c r="H31" s="72">
        <f t="shared" si="5"/>
        <v>10400</v>
      </c>
      <c r="I31" s="72">
        <f t="shared" si="5"/>
        <v>32274</v>
      </c>
      <c r="J31" s="72">
        <f t="shared" si="5"/>
        <v>9018</v>
      </c>
      <c r="K31" s="72">
        <f t="shared" si="5"/>
        <v>21682</v>
      </c>
      <c r="L31" s="72">
        <f t="shared" si="5"/>
        <v>109430</v>
      </c>
      <c r="M31" s="72">
        <f t="shared" si="5"/>
        <v>100824</v>
      </c>
      <c r="N31" s="72">
        <f t="shared" si="5"/>
        <v>556808</v>
      </c>
    </row>
    <row r="32" spans="1:14" ht="12.75" customHeight="1">
      <c r="A32" s="15" t="s">
        <v>53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50">
        <f>+H32</f>
        <v>0</v>
      </c>
    </row>
    <row r="33" spans="1:14" ht="12.75" customHeight="1" thickBot="1">
      <c r="A33" s="24"/>
      <c r="B33" s="51">
        <f aca="true" t="shared" si="6" ref="B33:N33">+B31-B32</f>
        <v>29672</v>
      </c>
      <c r="C33" s="51">
        <f t="shared" si="6"/>
        <v>25745</v>
      </c>
      <c r="D33" s="51">
        <f t="shared" si="6"/>
        <v>58967</v>
      </c>
      <c r="E33" s="51">
        <f t="shared" si="6"/>
        <v>60033</v>
      </c>
      <c r="F33" s="51">
        <f t="shared" si="6"/>
        <v>36767</v>
      </c>
      <c r="G33" s="51">
        <f t="shared" si="6"/>
        <v>61996</v>
      </c>
      <c r="H33" s="51">
        <f t="shared" si="6"/>
        <v>10400</v>
      </c>
      <c r="I33" s="51">
        <f t="shared" si="6"/>
        <v>32274</v>
      </c>
      <c r="J33" s="51">
        <f t="shared" si="6"/>
        <v>9018</v>
      </c>
      <c r="K33" s="73">
        <f t="shared" si="6"/>
        <v>21682</v>
      </c>
      <c r="L33" s="51">
        <f t="shared" si="6"/>
        <v>109430</v>
      </c>
      <c r="M33" s="51">
        <f t="shared" si="6"/>
        <v>100824</v>
      </c>
      <c r="N33" s="51">
        <f t="shared" si="6"/>
        <v>556808</v>
      </c>
    </row>
    <row r="34" spans="1:14" ht="12.75" customHeight="1" thickTop="1">
      <c r="A34" s="2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ht="12.75" customHeight="1">
      <c r="A35" s="15" t="s">
        <v>45</v>
      </c>
      <c r="B35" s="47">
        <v>29567</v>
      </c>
      <c r="C35" s="47">
        <v>25632</v>
      </c>
      <c r="D35" s="47">
        <v>58718</v>
      </c>
      <c r="E35" s="47">
        <v>59618</v>
      </c>
      <c r="F35" s="47">
        <v>36352</v>
      </c>
      <c r="G35" s="47">
        <v>61732</v>
      </c>
      <c r="H35" s="47">
        <v>10373</v>
      </c>
      <c r="I35" s="47">
        <v>32048</v>
      </c>
      <c r="J35" s="47">
        <v>8996</v>
      </c>
      <c r="K35" s="47">
        <v>21530</v>
      </c>
      <c r="L35" s="47">
        <v>109368</v>
      </c>
      <c r="M35" s="47">
        <v>100601</v>
      </c>
      <c r="N35" s="48">
        <f>SUM(B35:M35)</f>
        <v>554535</v>
      </c>
    </row>
    <row r="36" spans="1:14" ht="12.75" customHeight="1">
      <c r="A36" s="22" t="s">
        <v>54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47">
        <v>0</v>
      </c>
      <c r="L36" s="52">
        <v>0</v>
      </c>
      <c r="M36" s="52">
        <v>0</v>
      </c>
      <c r="N36" s="48">
        <f>SUM(B36:M36)</f>
        <v>0</v>
      </c>
    </row>
    <row r="37" spans="1:14" ht="12.75" customHeight="1">
      <c r="A37" s="22" t="s">
        <v>46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8">
        <f>SUM(B37:M37)</f>
        <v>0</v>
      </c>
    </row>
    <row r="38" spans="1:14" ht="12.75" customHeight="1">
      <c r="A38" s="22" t="s">
        <v>28</v>
      </c>
      <c r="B38" s="49">
        <v>105</v>
      </c>
      <c r="C38" s="49">
        <v>113</v>
      </c>
      <c r="D38" s="49">
        <v>249</v>
      </c>
      <c r="E38" s="49">
        <v>415</v>
      </c>
      <c r="F38" s="49">
        <v>415</v>
      </c>
      <c r="G38" s="49">
        <v>264</v>
      </c>
      <c r="H38" s="49">
        <v>27</v>
      </c>
      <c r="I38" s="49">
        <v>226</v>
      </c>
      <c r="J38" s="49">
        <v>22</v>
      </c>
      <c r="K38" s="47">
        <v>152</v>
      </c>
      <c r="L38" s="49">
        <v>62</v>
      </c>
      <c r="M38" s="49">
        <v>223</v>
      </c>
      <c r="N38" s="48">
        <f>SUM(B38:M38)</f>
        <v>2273</v>
      </c>
    </row>
    <row r="39" spans="1:14" ht="12.75" customHeight="1" thickBot="1">
      <c r="A39" s="23"/>
      <c r="B39" s="54">
        <f aca="true" t="shared" si="7" ref="B39:N39">SUM(B35:B38)</f>
        <v>29672</v>
      </c>
      <c r="C39" s="54">
        <f t="shared" si="7"/>
        <v>25745</v>
      </c>
      <c r="D39" s="54">
        <f t="shared" si="7"/>
        <v>58967</v>
      </c>
      <c r="E39" s="54">
        <f t="shared" si="7"/>
        <v>60033</v>
      </c>
      <c r="F39" s="54">
        <f t="shared" si="7"/>
        <v>36767</v>
      </c>
      <c r="G39" s="54">
        <f t="shared" si="7"/>
        <v>61996</v>
      </c>
      <c r="H39" s="54">
        <f t="shared" si="7"/>
        <v>10400</v>
      </c>
      <c r="I39" s="54">
        <f t="shared" si="7"/>
        <v>32274</v>
      </c>
      <c r="J39" s="54">
        <f t="shared" si="7"/>
        <v>9018</v>
      </c>
      <c r="K39" s="73">
        <f t="shared" si="7"/>
        <v>21682</v>
      </c>
      <c r="L39" s="54">
        <f t="shared" si="7"/>
        <v>109430</v>
      </c>
      <c r="M39" s="54">
        <f t="shared" si="7"/>
        <v>100824</v>
      </c>
      <c r="N39" s="73">
        <f t="shared" si="7"/>
        <v>556808</v>
      </c>
    </row>
    <row r="40" spans="1:14" ht="12.75" customHeight="1" thickTop="1">
      <c r="A40" s="10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8"/>
    </row>
    <row r="41" spans="1:14" ht="12.75" customHeight="1">
      <c r="A41" s="1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5"/>
    </row>
    <row r="42" spans="1:15" ht="12.75" customHeight="1">
      <c r="A42" s="35" t="s">
        <v>32</v>
      </c>
      <c r="B42" s="3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5"/>
      <c r="O42" s="84"/>
    </row>
    <row r="43" spans="1:14" ht="12.75" customHeight="1">
      <c r="A43" s="9"/>
      <c r="B43" s="7" t="s">
        <v>1</v>
      </c>
      <c r="C43" s="7" t="s">
        <v>2</v>
      </c>
      <c r="D43" s="7" t="s">
        <v>3</v>
      </c>
      <c r="E43" s="7" t="s">
        <v>4</v>
      </c>
      <c r="F43" s="7" t="s">
        <v>5</v>
      </c>
      <c r="G43" s="7" t="s">
        <v>6</v>
      </c>
      <c r="H43" s="7" t="s">
        <v>7</v>
      </c>
      <c r="I43" s="7" t="s">
        <v>8</v>
      </c>
      <c r="J43" s="7" t="s">
        <v>9</v>
      </c>
      <c r="K43" s="7" t="s">
        <v>10</v>
      </c>
      <c r="L43" s="7" t="s">
        <v>11</v>
      </c>
      <c r="M43" s="7" t="s">
        <v>12</v>
      </c>
      <c r="N43" s="14">
        <v>2009</v>
      </c>
    </row>
    <row r="44" spans="1:14" ht="12.75" customHeight="1">
      <c r="A44" s="15" t="s">
        <v>51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8">
        <f>+B44</f>
        <v>0</v>
      </c>
    </row>
    <row r="45" spans="1:14" ht="12.75" customHeight="1">
      <c r="A45" s="27" t="s">
        <v>57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8">
        <f>SUM(B45:M45)</f>
        <v>0</v>
      </c>
    </row>
    <row r="46" spans="1:14" ht="12.75" customHeight="1">
      <c r="A46" s="15" t="s">
        <v>22</v>
      </c>
      <c r="B46" s="49">
        <v>36259</v>
      </c>
      <c r="C46" s="49">
        <v>35029</v>
      </c>
      <c r="D46" s="49">
        <v>87512</v>
      </c>
      <c r="E46" s="49">
        <v>77387</v>
      </c>
      <c r="F46" s="49">
        <v>82382</v>
      </c>
      <c r="G46" s="49">
        <v>62117</v>
      </c>
      <c r="H46" s="49">
        <v>14813</v>
      </c>
      <c r="I46" s="49">
        <v>42214</v>
      </c>
      <c r="J46" s="49">
        <v>15225</v>
      </c>
      <c r="K46" s="49">
        <v>19658</v>
      </c>
      <c r="L46" s="49">
        <v>89604</v>
      </c>
      <c r="M46" s="49">
        <v>89711</v>
      </c>
      <c r="N46" s="48">
        <f>SUM(B46:M46)</f>
        <v>651911</v>
      </c>
    </row>
    <row r="47" spans="1:14" ht="12.75" customHeight="1">
      <c r="A47" s="23"/>
      <c r="B47" s="47">
        <f aca="true" t="shared" si="8" ref="B47:N47">SUM(B44:B46)</f>
        <v>36259</v>
      </c>
      <c r="C47" s="47">
        <f t="shared" si="8"/>
        <v>35029</v>
      </c>
      <c r="D47" s="47">
        <f t="shared" si="8"/>
        <v>87512</v>
      </c>
      <c r="E47" s="47">
        <f t="shared" si="8"/>
        <v>77387</v>
      </c>
      <c r="F47" s="47">
        <f t="shared" si="8"/>
        <v>82382</v>
      </c>
      <c r="G47" s="47">
        <f t="shared" si="8"/>
        <v>62117</v>
      </c>
      <c r="H47" s="47">
        <f t="shared" si="8"/>
        <v>14813</v>
      </c>
      <c r="I47" s="47">
        <f t="shared" si="8"/>
        <v>42214</v>
      </c>
      <c r="J47" s="47">
        <f t="shared" si="8"/>
        <v>15225</v>
      </c>
      <c r="K47" s="47">
        <f t="shared" si="8"/>
        <v>19658</v>
      </c>
      <c r="L47" s="47">
        <f t="shared" si="8"/>
        <v>89604</v>
      </c>
      <c r="M47" s="47">
        <f t="shared" si="8"/>
        <v>89711</v>
      </c>
      <c r="N47" s="72">
        <f t="shared" si="8"/>
        <v>651911</v>
      </c>
    </row>
    <row r="48" spans="1:14" ht="12.75" customHeight="1">
      <c r="A48" s="22" t="s">
        <v>53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50">
        <f>+H48</f>
        <v>0</v>
      </c>
    </row>
    <row r="49" spans="1:14" ht="12.75" customHeight="1" thickBot="1">
      <c r="A49" s="23"/>
      <c r="B49" s="51">
        <f aca="true" t="shared" si="9" ref="B49:N49">+B47-B48</f>
        <v>36259</v>
      </c>
      <c r="C49" s="51">
        <f t="shared" si="9"/>
        <v>35029</v>
      </c>
      <c r="D49" s="51">
        <f t="shared" si="9"/>
        <v>87512</v>
      </c>
      <c r="E49" s="51">
        <f t="shared" si="9"/>
        <v>77387</v>
      </c>
      <c r="F49" s="51">
        <f t="shared" si="9"/>
        <v>82382</v>
      </c>
      <c r="G49" s="51">
        <f t="shared" si="9"/>
        <v>62117</v>
      </c>
      <c r="H49" s="51">
        <f t="shared" si="9"/>
        <v>14813</v>
      </c>
      <c r="I49" s="51">
        <f t="shared" si="9"/>
        <v>42214</v>
      </c>
      <c r="J49" s="51">
        <f t="shared" si="9"/>
        <v>15225</v>
      </c>
      <c r="K49" s="51">
        <f t="shared" si="9"/>
        <v>19658</v>
      </c>
      <c r="L49" s="51">
        <f t="shared" si="9"/>
        <v>89604</v>
      </c>
      <c r="M49" s="51">
        <f t="shared" si="9"/>
        <v>89711</v>
      </c>
      <c r="N49" s="51">
        <f t="shared" si="9"/>
        <v>651911</v>
      </c>
    </row>
    <row r="50" spans="1:14" ht="12.75" customHeight="1" thickTop="1">
      <c r="A50" s="24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</row>
    <row r="51" spans="1:14" ht="12.75" customHeight="1">
      <c r="A51" s="15" t="s">
        <v>46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8">
        <f>SUM(B51:M51)</f>
        <v>0</v>
      </c>
    </row>
    <row r="52" spans="1:14" ht="12.75" customHeight="1">
      <c r="A52" s="77" t="s">
        <v>28</v>
      </c>
      <c r="B52" s="49">
        <v>36259</v>
      </c>
      <c r="C52" s="49">
        <v>35029</v>
      </c>
      <c r="D52" s="49">
        <v>87512</v>
      </c>
      <c r="E52" s="49">
        <v>77387</v>
      </c>
      <c r="F52" s="49">
        <v>82382</v>
      </c>
      <c r="G52" s="49">
        <v>62117</v>
      </c>
      <c r="H52" s="49">
        <v>14813</v>
      </c>
      <c r="I52" s="49">
        <v>42214</v>
      </c>
      <c r="J52" s="49">
        <v>15225</v>
      </c>
      <c r="K52" s="49">
        <v>19658</v>
      </c>
      <c r="L52" s="49">
        <v>89604</v>
      </c>
      <c r="M52" s="49">
        <v>89711</v>
      </c>
      <c r="N52" s="48">
        <f>SUM(B52:M52)</f>
        <v>651911</v>
      </c>
    </row>
    <row r="53" spans="1:14" ht="12.75" customHeight="1" thickBot="1">
      <c r="A53" s="23"/>
      <c r="B53" s="54">
        <f aca="true" t="shared" si="10" ref="B53:N53">SUM(B51:B52)</f>
        <v>36259</v>
      </c>
      <c r="C53" s="54">
        <f t="shared" si="10"/>
        <v>35029</v>
      </c>
      <c r="D53" s="54">
        <f t="shared" si="10"/>
        <v>87512</v>
      </c>
      <c r="E53" s="54">
        <f t="shared" si="10"/>
        <v>77387</v>
      </c>
      <c r="F53" s="54">
        <f t="shared" si="10"/>
        <v>82382</v>
      </c>
      <c r="G53" s="54">
        <f t="shared" si="10"/>
        <v>62117</v>
      </c>
      <c r="H53" s="54">
        <f t="shared" si="10"/>
        <v>14813</v>
      </c>
      <c r="I53" s="54">
        <f t="shared" si="10"/>
        <v>42214</v>
      </c>
      <c r="J53" s="54">
        <f t="shared" si="10"/>
        <v>15225</v>
      </c>
      <c r="K53" s="54">
        <f t="shared" si="10"/>
        <v>19658</v>
      </c>
      <c r="L53" s="54">
        <f t="shared" si="10"/>
        <v>89604</v>
      </c>
      <c r="M53" s="54">
        <f t="shared" si="10"/>
        <v>89711</v>
      </c>
      <c r="N53" s="73">
        <f t="shared" si="10"/>
        <v>651911</v>
      </c>
    </row>
    <row r="54" spans="1:14" ht="12.75" customHeight="1" thickTop="1">
      <c r="A54" s="10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8"/>
    </row>
    <row r="55" spans="1:14" ht="12.75" customHeight="1">
      <c r="A55" s="10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8"/>
    </row>
    <row r="56" spans="1:14" ht="12.75" customHeight="1">
      <c r="A56" s="35" t="s">
        <v>33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0"/>
      <c r="N56" s="8"/>
    </row>
    <row r="57" spans="1:14" ht="12.75" customHeight="1">
      <c r="A57" s="9"/>
      <c r="B57" s="7" t="s">
        <v>1</v>
      </c>
      <c r="C57" s="7" t="s">
        <v>2</v>
      </c>
      <c r="D57" s="7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25</v>
      </c>
      <c r="J57" s="7" t="s">
        <v>9</v>
      </c>
      <c r="K57" s="7" t="s">
        <v>10</v>
      </c>
      <c r="L57" s="7" t="s">
        <v>11</v>
      </c>
      <c r="M57" s="7" t="s">
        <v>12</v>
      </c>
      <c r="N57" s="14">
        <v>2009</v>
      </c>
    </row>
    <row r="58" spans="1:14" ht="12.75" customHeight="1">
      <c r="A58" s="15" t="s">
        <v>51</v>
      </c>
      <c r="B58" s="47">
        <v>11898</v>
      </c>
      <c r="C58" s="47">
        <v>15951</v>
      </c>
      <c r="D58" s="47">
        <v>25249</v>
      </c>
      <c r="E58" s="47">
        <v>23088</v>
      </c>
      <c r="F58" s="47">
        <v>11127</v>
      </c>
      <c r="G58" s="47">
        <v>22148</v>
      </c>
      <c r="H58" s="47">
        <v>18988</v>
      </c>
      <c r="I58" s="47">
        <v>23134</v>
      </c>
      <c r="J58" s="47">
        <v>20530</v>
      </c>
      <c r="K58" s="47">
        <v>20157</v>
      </c>
      <c r="L58" s="47">
        <v>16853</v>
      </c>
      <c r="M58" s="47">
        <v>20236</v>
      </c>
      <c r="N58" s="48">
        <f>+B58</f>
        <v>11898</v>
      </c>
    </row>
    <row r="59" spans="1:14" ht="12.75" customHeight="1">
      <c r="A59" s="27" t="s">
        <v>57</v>
      </c>
      <c r="B59" s="47">
        <v>7312</v>
      </c>
      <c r="C59" s="47">
        <v>18669</v>
      </c>
      <c r="D59" s="47">
        <v>10095</v>
      </c>
      <c r="E59" s="47">
        <v>12130</v>
      </c>
      <c r="F59" s="47">
        <v>18107</v>
      </c>
      <c r="G59" s="47">
        <v>31245</v>
      </c>
      <c r="H59" s="47">
        <v>4146</v>
      </c>
      <c r="I59" s="47">
        <v>18811</v>
      </c>
      <c r="J59" s="47">
        <v>3607</v>
      </c>
      <c r="K59" s="47">
        <v>11951</v>
      </c>
      <c r="L59" s="47">
        <v>69130</v>
      </c>
      <c r="M59" s="47">
        <v>68772</v>
      </c>
      <c r="N59" s="48">
        <f>SUM(B59:M59)</f>
        <v>273975</v>
      </c>
    </row>
    <row r="60" spans="1:14" ht="12.75" customHeight="1">
      <c r="A60" s="15" t="s">
        <v>22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8">
        <f>SUM(B60:M60)</f>
        <v>0</v>
      </c>
    </row>
    <row r="61" spans="1:14" ht="12.75" customHeight="1">
      <c r="A61" s="24"/>
      <c r="B61" s="52">
        <f aca="true" t="shared" si="11" ref="B61:N61">SUM(B58:B60)</f>
        <v>19210</v>
      </c>
      <c r="C61" s="52">
        <f t="shared" si="11"/>
        <v>34620</v>
      </c>
      <c r="D61" s="52">
        <f t="shared" si="11"/>
        <v>35344</v>
      </c>
      <c r="E61" s="52">
        <f t="shared" si="11"/>
        <v>35218</v>
      </c>
      <c r="F61" s="52">
        <f t="shared" si="11"/>
        <v>29234</v>
      </c>
      <c r="G61" s="52">
        <f t="shared" si="11"/>
        <v>53393</v>
      </c>
      <c r="H61" s="52">
        <f t="shared" si="11"/>
        <v>23134</v>
      </c>
      <c r="I61" s="52">
        <f t="shared" si="11"/>
        <v>41945</v>
      </c>
      <c r="J61" s="52">
        <f t="shared" si="11"/>
        <v>24137</v>
      </c>
      <c r="K61" s="52">
        <f t="shared" si="11"/>
        <v>32108</v>
      </c>
      <c r="L61" s="52">
        <f t="shared" si="11"/>
        <v>85983</v>
      </c>
      <c r="M61" s="52">
        <f t="shared" si="11"/>
        <v>89008</v>
      </c>
      <c r="N61" s="72">
        <f t="shared" si="11"/>
        <v>285873</v>
      </c>
    </row>
    <row r="62" spans="1:14" ht="12.75" customHeight="1">
      <c r="A62" s="15" t="s">
        <v>53</v>
      </c>
      <c r="B62" s="49">
        <v>15951</v>
      </c>
      <c r="C62" s="49">
        <v>25249</v>
      </c>
      <c r="D62" s="49">
        <v>23088</v>
      </c>
      <c r="E62" s="49">
        <v>11127</v>
      </c>
      <c r="F62" s="49">
        <v>22148</v>
      </c>
      <c r="G62" s="49">
        <v>18988</v>
      </c>
      <c r="H62" s="49">
        <v>16710</v>
      </c>
      <c r="I62" s="49">
        <v>20530</v>
      </c>
      <c r="J62" s="49">
        <v>20157</v>
      </c>
      <c r="K62" s="49">
        <v>16853</v>
      </c>
      <c r="L62" s="49">
        <v>20236</v>
      </c>
      <c r="M62" s="49">
        <v>18733</v>
      </c>
      <c r="N62" s="50">
        <f>+M62</f>
        <v>18733</v>
      </c>
    </row>
    <row r="63" spans="1:14" ht="12.75" customHeight="1" thickBot="1">
      <c r="A63" s="24"/>
      <c r="B63" s="51">
        <f aca="true" t="shared" si="12" ref="B63:N63">+B61-B62</f>
        <v>3259</v>
      </c>
      <c r="C63" s="51">
        <f t="shared" si="12"/>
        <v>9371</v>
      </c>
      <c r="D63" s="51">
        <f t="shared" si="12"/>
        <v>12256</v>
      </c>
      <c r="E63" s="51">
        <f t="shared" si="12"/>
        <v>24091</v>
      </c>
      <c r="F63" s="51">
        <f t="shared" si="12"/>
        <v>7086</v>
      </c>
      <c r="G63" s="51">
        <f t="shared" si="12"/>
        <v>34405</v>
      </c>
      <c r="H63" s="51">
        <f t="shared" si="12"/>
        <v>6424</v>
      </c>
      <c r="I63" s="51">
        <f t="shared" si="12"/>
        <v>21415</v>
      </c>
      <c r="J63" s="51">
        <f t="shared" si="12"/>
        <v>3980</v>
      </c>
      <c r="K63" s="51">
        <f t="shared" si="12"/>
        <v>15255</v>
      </c>
      <c r="L63" s="51">
        <f t="shared" si="12"/>
        <v>65747</v>
      </c>
      <c r="M63" s="51">
        <f t="shared" si="12"/>
        <v>70275</v>
      </c>
      <c r="N63" s="51">
        <f t="shared" si="12"/>
        <v>267140</v>
      </c>
    </row>
    <row r="64" spans="1:14" ht="12.75" customHeight="1" thickTop="1">
      <c r="A64" s="24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</row>
    <row r="65" spans="1:14" ht="12.75" customHeight="1">
      <c r="A65" s="24" t="s">
        <v>44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48">
        <f>SUM(B65:M65)</f>
        <v>0</v>
      </c>
    </row>
    <row r="66" spans="1:14" ht="12.75" customHeight="1">
      <c r="A66" s="15" t="s">
        <v>46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8">
        <f>SUM(B66:M66)</f>
        <v>0</v>
      </c>
    </row>
    <row r="67" spans="1:14" ht="12.75" customHeight="1">
      <c r="A67" s="77" t="s">
        <v>28</v>
      </c>
      <c r="B67" s="49">
        <v>3259</v>
      </c>
      <c r="C67" s="49">
        <v>9371</v>
      </c>
      <c r="D67" s="49">
        <v>12256</v>
      </c>
      <c r="E67" s="49">
        <v>24091</v>
      </c>
      <c r="F67" s="49">
        <v>7086</v>
      </c>
      <c r="G67" s="49">
        <v>34405</v>
      </c>
      <c r="H67" s="49">
        <v>6424</v>
      </c>
      <c r="I67" s="49">
        <v>21415</v>
      </c>
      <c r="J67" s="49">
        <v>3980</v>
      </c>
      <c r="K67" s="49">
        <v>15255</v>
      </c>
      <c r="L67" s="49">
        <v>65747</v>
      </c>
      <c r="M67" s="49">
        <v>70274</v>
      </c>
      <c r="N67" s="48">
        <f>SUM(B67:M67)</f>
        <v>273563</v>
      </c>
    </row>
    <row r="68" spans="1:14" ht="12.75" customHeight="1" thickBot="1">
      <c r="A68" s="34"/>
      <c r="B68" s="51">
        <f aca="true" t="shared" si="13" ref="B68:N68">SUM(B65:B67)</f>
        <v>3259</v>
      </c>
      <c r="C68" s="51">
        <f t="shared" si="13"/>
        <v>9371</v>
      </c>
      <c r="D68" s="51">
        <f t="shared" si="13"/>
        <v>12256</v>
      </c>
      <c r="E68" s="51">
        <f t="shared" si="13"/>
        <v>24091</v>
      </c>
      <c r="F68" s="51">
        <f t="shared" si="13"/>
        <v>7086</v>
      </c>
      <c r="G68" s="51">
        <f t="shared" si="13"/>
        <v>34405</v>
      </c>
      <c r="H68" s="51">
        <f t="shared" si="13"/>
        <v>6424</v>
      </c>
      <c r="I68" s="51">
        <f t="shared" si="13"/>
        <v>21415</v>
      </c>
      <c r="J68" s="51">
        <f t="shared" si="13"/>
        <v>3980</v>
      </c>
      <c r="K68" s="51">
        <f t="shared" si="13"/>
        <v>15255</v>
      </c>
      <c r="L68" s="51">
        <f t="shared" si="13"/>
        <v>65747</v>
      </c>
      <c r="M68" s="51">
        <f t="shared" si="13"/>
        <v>70274</v>
      </c>
      <c r="N68" s="73">
        <f t="shared" si="13"/>
        <v>273563</v>
      </c>
    </row>
    <row r="69" spans="1:14" ht="12.75" customHeight="1" thickTop="1">
      <c r="A69" s="10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5"/>
    </row>
    <row r="70" spans="1:14" ht="12.75" customHeight="1">
      <c r="A70" s="10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5"/>
    </row>
    <row r="71" spans="1:14" ht="12.75" customHeight="1">
      <c r="A71" s="35" t="s">
        <v>35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5"/>
    </row>
    <row r="72" spans="1:14" ht="12.75" customHeight="1">
      <c r="A72" s="9"/>
      <c r="B72" s="7" t="s">
        <v>1</v>
      </c>
      <c r="C72" s="7" t="s">
        <v>2</v>
      </c>
      <c r="D72" s="7" t="s">
        <v>3</v>
      </c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 t="s">
        <v>9</v>
      </c>
      <c r="K72" s="7" t="s">
        <v>10</v>
      </c>
      <c r="L72" s="7" t="s">
        <v>11</v>
      </c>
      <c r="M72" s="7" t="s">
        <v>12</v>
      </c>
      <c r="N72" s="14">
        <v>2009</v>
      </c>
    </row>
    <row r="73" spans="1:14" ht="12.75" customHeight="1">
      <c r="A73" s="15" t="s">
        <v>51</v>
      </c>
      <c r="B73" s="57">
        <v>692</v>
      </c>
      <c r="C73" s="57">
        <v>840</v>
      </c>
      <c r="D73" s="57">
        <v>840</v>
      </c>
      <c r="E73" s="57">
        <v>840</v>
      </c>
      <c r="F73" s="57">
        <v>844</v>
      </c>
      <c r="G73" s="57">
        <v>848</v>
      </c>
      <c r="H73" s="57">
        <v>848</v>
      </c>
      <c r="I73" s="57">
        <v>848</v>
      </c>
      <c r="J73" s="57">
        <v>921</v>
      </c>
      <c r="K73" s="57">
        <v>273</v>
      </c>
      <c r="L73" s="57">
        <v>669</v>
      </c>
      <c r="M73" s="57">
        <v>588</v>
      </c>
      <c r="N73" s="48">
        <f>+B73</f>
        <v>692</v>
      </c>
    </row>
    <row r="74" spans="1:14" ht="12.75" customHeight="1">
      <c r="A74" s="15" t="s">
        <v>22</v>
      </c>
      <c r="B74" s="47">
        <v>6934</v>
      </c>
      <c r="C74" s="47">
        <v>6934</v>
      </c>
      <c r="D74" s="47">
        <v>19594</v>
      </c>
      <c r="E74" s="47">
        <v>13831</v>
      </c>
      <c r="F74" s="47">
        <v>8837</v>
      </c>
      <c r="G74" s="47">
        <v>14683</v>
      </c>
      <c r="H74" s="47">
        <v>1680</v>
      </c>
      <c r="I74" s="47">
        <v>1346</v>
      </c>
      <c r="J74" s="47">
        <v>38</v>
      </c>
      <c r="K74" s="47">
        <v>140</v>
      </c>
      <c r="L74" s="47">
        <v>0</v>
      </c>
      <c r="M74" s="47">
        <v>368</v>
      </c>
      <c r="N74" s="48">
        <f>SUM(B74:M74)</f>
        <v>74385</v>
      </c>
    </row>
    <row r="75" spans="1:14" ht="12.75" customHeight="1">
      <c r="A75" s="22"/>
      <c r="B75" s="72">
        <f aca="true" t="shared" si="14" ref="B75:N75">SUM(B73:B74)</f>
        <v>7626</v>
      </c>
      <c r="C75" s="72">
        <f t="shared" si="14"/>
        <v>7774</v>
      </c>
      <c r="D75" s="72">
        <f t="shared" si="14"/>
        <v>20434</v>
      </c>
      <c r="E75" s="72">
        <f t="shared" si="14"/>
        <v>14671</v>
      </c>
      <c r="F75" s="72">
        <f t="shared" si="14"/>
        <v>9681</v>
      </c>
      <c r="G75" s="72">
        <f t="shared" si="14"/>
        <v>15531</v>
      </c>
      <c r="H75" s="72">
        <f t="shared" si="14"/>
        <v>2528</v>
      </c>
      <c r="I75" s="72">
        <f t="shared" si="14"/>
        <v>2194</v>
      </c>
      <c r="J75" s="72">
        <f t="shared" si="14"/>
        <v>959</v>
      </c>
      <c r="K75" s="72">
        <f t="shared" si="14"/>
        <v>413</v>
      </c>
      <c r="L75" s="72">
        <f t="shared" si="14"/>
        <v>669</v>
      </c>
      <c r="M75" s="72">
        <f t="shared" si="14"/>
        <v>956</v>
      </c>
      <c r="N75" s="72">
        <f t="shared" si="14"/>
        <v>75077</v>
      </c>
    </row>
    <row r="76" spans="1:15" ht="12.75" customHeight="1">
      <c r="A76" s="22" t="s">
        <v>53</v>
      </c>
      <c r="B76" s="47">
        <v>840</v>
      </c>
      <c r="C76" s="47">
        <v>840</v>
      </c>
      <c r="D76" s="47">
        <v>840</v>
      </c>
      <c r="E76" s="47">
        <v>844</v>
      </c>
      <c r="F76" s="47">
        <v>848</v>
      </c>
      <c r="G76" s="47">
        <v>848</v>
      </c>
      <c r="H76" s="47">
        <v>848</v>
      </c>
      <c r="I76" s="47">
        <v>921</v>
      </c>
      <c r="J76" s="47">
        <v>273</v>
      </c>
      <c r="K76" s="47">
        <v>669</v>
      </c>
      <c r="L76" s="47">
        <v>588</v>
      </c>
      <c r="M76" s="47">
        <v>556</v>
      </c>
      <c r="N76" s="48">
        <f>M76</f>
        <v>556</v>
      </c>
      <c r="O76" s="84"/>
    </row>
    <row r="77" spans="1:14" ht="12.75" customHeight="1" thickBot="1">
      <c r="A77" s="24"/>
      <c r="B77" s="73">
        <f aca="true" t="shared" si="15" ref="B77:N77">+B75-B76</f>
        <v>6786</v>
      </c>
      <c r="C77" s="73">
        <f t="shared" si="15"/>
        <v>6934</v>
      </c>
      <c r="D77" s="73">
        <f t="shared" si="15"/>
        <v>19594</v>
      </c>
      <c r="E77" s="73">
        <f t="shared" si="15"/>
        <v>13827</v>
      </c>
      <c r="F77" s="73">
        <f t="shared" si="15"/>
        <v>8833</v>
      </c>
      <c r="G77" s="73">
        <f t="shared" si="15"/>
        <v>14683</v>
      </c>
      <c r="H77" s="73">
        <f t="shared" si="15"/>
        <v>1680</v>
      </c>
      <c r="I77" s="73">
        <f t="shared" si="15"/>
        <v>1273</v>
      </c>
      <c r="J77" s="73">
        <f t="shared" si="15"/>
        <v>686</v>
      </c>
      <c r="K77" s="73">
        <f t="shared" si="15"/>
        <v>-256</v>
      </c>
      <c r="L77" s="73">
        <f t="shared" si="15"/>
        <v>81</v>
      </c>
      <c r="M77" s="73">
        <f t="shared" si="15"/>
        <v>400</v>
      </c>
      <c r="N77" s="73">
        <f t="shared" si="15"/>
        <v>74521</v>
      </c>
    </row>
    <row r="78" spans="1:14" ht="12.75" customHeight="1" thickTop="1">
      <c r="A78" s="24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</row>
    <row r="79" spans="1:14" ht="12.75" customHeight="1">
      <c r="A79" s="22" t="s">
        <v>44</v>
      </c>
      <c r="B79" s="52">
        <v>0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10</v>
      </c>
      <c r="K79" s="52">
        <v>7</v>
      </c>
      <c r="L79" s="52">
        <v>9</v>
      </c>
      <c r="M79" s="52">
        <v>7</v>
      </c>
      <c r="N79" s="48">
        <f>SUM(B79:M79)</f>
        <v>33</v>
      </c>
    </row>
    <row r="80" spans="1:14" ht="12.75" customHeight="1">
      <c r="A80" s="22" t="s">
        <v>46</v>
      </c>
      <c r="B80" s="52">
        <v>0</v>
      </c>
      <c r="C80" s="52">
        <v>0</v>
      </c>
      <c r="D80" s="52">
        <v>0</v>
      </c>
      <c r="E80" s="52">
        <v>-4</v>
      </c>
      <c r="F80" s="52">
        <v>-4</v>
      </c>
      <c r="G80" s="52">
        <v>0</v>
      </c>
      <c r="H80" s="52">
        <v>0</v>
      </c>
      <c r="I80" s="52">
        <v>-73</v>
      </c>
      <c r="J80" s="52">
        <v>639</v>
      </c>
      <c r="K80" s="52">
        <v>-403</v>
      </c>
      <c r="L80" s="52">
        <v>17</v>
      </c>
      <c r="M80" s="52">
        <v>177</v>
      </c>
      <c r="N80" s="48">
        <f>SUM(B80:M80)</f>
        <v>349</v>
      </c>
    </row>
    <row r="81" spans="1:14" ht="12.75" customHeight="1">
      <c r="A81" s="22" t="s">
        <v>23</v>
      </c>
      <c r="B81" s="49">
        <v>6934</v>
      </c>
      <c r="C81" s="49">
        <v>6934</v>
      </c>
      <c r="D81" s="49">
        <v>19594</v>
      </c>
      <c r="E81" s="49">
        <v>13831</v>
      </c>
      <c r="F81" s="49">
        <v>8837</v>
      </c>
      <c r="G81" s="49">
        <v>14683</v>
      </c>
      <c r="H81" s="49">
        <v>1680</v>
      </c>
      <c r="I81" s="49">
        <v>1346</v>
      </c>
      <c r="J81" s="49">
        <v>38</v>
      </c>
      <c r="K81" s="49">
        <v>140</v>
      </c>
      <c r="L81" s="49">
        <v>54</v>
      </c>
      <c r="M81" s="49">
        <v>216</v>
      </c>
      <c r="N81" s="50">
        <f>SUM(B81:M81)</f>
        <v>74287</v>
      </c>
    </row>
    <row r="82" spans="1:14" ht="12.75" customHeight="1" thickBot="1">
      <c r="A82" s="24"/>
      <c r="B82" s="54">
        <f>SUM(B81:B81)</f>
        <v>6934</v>
      </c>
      <c r="C82" s="54">
        <f>SUM(C81:C81)</f>
        <v>6934</v>
      </c>
      <c r="D82" s="54">
        <f>SUM(D81:D81)</f>
        <v>19594</v>
      </c>
      <c r="E82" s="54">
        <f>SUM(E79:E81)</f>
        <v>13827</v>
      </c>
      <c r="F82" s="54">
        <f>SUM(F79:F81)</f>
        <v>8833</v>
      </c>
      <c r="G82" s="54">
        <f aca="true" t="shared" si="16" ref="G82:M82">SUM(G79:G81)</f>
        <v>14683</v>
      </c>
      <c r="H82" s="54">
        <f t="shared" si="16"/>
        <v>1680</v>
      </c>
      <c r="I82" s="54">
        <f t="shared" si="16"/>
        <v>1273</v>
      </c>
      <c r="J82" s="54">
        <f t="shared" si="16"/>
        <v>687</v>
      </c>
      <c r="K82" s="54">
        <f t="shared" si="16"/>
        <v>-256</v>
      </c>
      <c r="L82" s="54">
        <f t="shared" si="16"/>
        <v>80</v>
      </c>
      <c r="M82" s="54">
        <f t="shared" si="16"/>
        <v>400</v>
      </c>
      <c r="N82" s="54">
        <f>SUM(N79:N81)</f>
        <v>74669</v>
      </c>
    </row>
    <row r="83" spans="1:14" ht="12.75" customHeight="1" thickTop="1">
      <c r="A83" s="2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5"/>
    </row>
    <row r="84" spans="1:14" ht="12.75" customHeight="1">
      <c r="A84" s="2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5"/>
    </row>
    <row r="85" spans="1:14" ht="12.75" customHeight="1">
      <c r="A85" s="65" t="s">
        <v>55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5"/>
    </row>
    <row r="86" spans="1:14" ht="12.75" customHeight="1">
      <c r="A86" s="24"/>
      <c r="B86" s="7" t="s">
        <v>1</v>
      </c>
      <c r="C86" s="7" t="s">
        <v>2</v>
      </c>
      <c r="D86" s="7" t="s">
        <v>3</v>
      </c>
      <c r="E86" s="7" t="s">
        <v>4</v>
      </c>
      <c r="F86" s="7" t="s">
        <v>5</v>
      </c>
      <c r="G86" s="7" t="s">
        <v>6</v>
      </c>
      <c r="H86" s="7" t="s">
        <v>7</v>
      </c>
      <c r="I86" s="7" t="s">
        <v>8</v>
      </c>
      <c r="J86" s="7" t="s">
        <v>9</v>
      </c>
      <c r="K86" s="7" t="s">
        <v>10</v>
      </c>
      <c r="L86" s="7" t="s">
        <v>11</v>
      </c>
      <c r="M86" s="7" t="s">
        <v>12</v>
      </c>
      <c r="N86" s="14">
        <v>2009</v>
      </c>
    </row>
    <row r="87" spans="1:14" ht="12.75" customHeight="1">
      <c r="A87" s="15" t="s">
        <v>51</v>
      </c>
      <c r="B87" s="57">
        <v>0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8">
        <f>+B87</f>
        <v>0</v>
      </c>
    </row>
    <row r="88" spans="1:14" ht="12.75" customHeight="1">
      <c r="A88" s="22" t="s">
        <v>52</v>
      </c>
      <c r="B88" s="47">
        <v>66400</v>
      </c>
      <c r="C88" s="47">
        <v>56526</v>
      </c>
      <c r="D88" s="47">
        <v>119021</v>
      </c>
      <c r="E88" s="47">
        <v>113936</v>
      </c>
      <c r="F88" s="47">
        <v>69282</v>
      </c>
      <c r="G88" s="47">
        <v>115820</v>
      </c>
      <c r="H88" s="47">
        <v>23878</v>
      </c>
      <c r="I88" s="47">
        <v>50976</v>
      </c>
      <c r="J88" s="47">
        <v>18732</v>
      </c>
      <c r="K88" s="47">
        <v>35970</v>
      </c>
      <c r="L88" s="47">
        <v>147751</v>
      </c>
      <c r="M88" s="47">
        <v>141120</v>
      </c>
      <c r="N88" s="48">
        <f>SUM(B88:M88)</f>
        <v>959412</v>
      </c>
    </row>
    <row r="89" spans="1:14" ht="12.75" customHeight="1">
      <c r="A89" s="15" t="s">
        <v>22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8">
        <f>SUM(B89:M89)</f>
        <v>0</v>
      </c>
    </row>
    <row r="90" spans="1:14" ht="12.75" customHeight="1">
      <c r="A90" s="23"/>
      <c r="B90" s="47">
        <f aca="true" t="shared" si="17" ref="B90:N90">SUM(B87:B89)</f>
        <v>66400</v>
      </c>
      <c r="C90" s="47">
        <f t="shared" si="17"/>
        <v>56526</v>
      </c>
      <c r="D90" s="47">
        <f t="shared" si="17"/>
        <v>119021</v>
      </c>
      <c r="E90" s="47">
        <f t="shared" si="17"/>
        <v>113936</v>
      </c>
      <c r="F90" s="47">
        <f t="shared" si="17"/>
        <v>69282</v>
      </c>
      <c r="G90" s="47">
        <f t="shared" si="17"/>
        <v>115820</v>
      </c>
      <c r="H90" s="47">
        <f t="shared" si="17"/>
        <v>23878</v>
      </c>
      <c r="I90" s="47">
        <f t="shared" si="17"/>
        <v>50976</v>
      </c>
      <c r="J90" s="47">
        <f t="shared" si="17"/>
        <v>18732</v>
      </c>
      <c r="K90" s="47">
        <f t="shared" si="17"/>
        <v>35970</v>
      </c>
      <c r="L90" s="47">
        <f t="shared" si="17"/>
        <v>147751</v>
      </c>
      <c r="M90" s="47">
        <f t="shared" si="17"/>
        <v>141120</v>
      </c>
      <c r="N90" s="72">
        <f t="shared" si="17"/>
        <v>959412</v>
      </c>
    </row>
    <row r="91" spans="1:14" ht="12.75" customHeight="1">
      <c r="A91" s="22" t="s">
        <v>53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50">
        <f>+H91</f>
        <v>0</v>
      </c>
    </row>
    <row r="92" spans="1:14" ht="12.75" customHeight="1" thickBot="1">
      <c r="A92" s="23"/>
      <c r="B92" s="51">
        <f aca="true" t="shared" si="18" ref="B92:N92">+B90-B91</f>
        <v>66400</v>
      </c>
      <c r="C92" s="51">
        <f t="shared" si="18"/>
        <v>56526</v>
      </c>
      <c r="D92" s="51">
        <f t="shared" si="18"/>
        <v>119021</v>
      </c>
      <c r="E92" s="51">
        <f t="shared" si="18"/>
        <v>113936</v>
      </c>
      <c r="F92" s="51">
        <f t="shared" si="18"/>
        <v>69282</v>
      </c>
      <c r="G92" s="51">
        <f t="shared" si="18"/>
        <v>115820</v>
      </c>
      <c r="H92" s="51">
        <f t="shared" si="18"/>
        <v>23878</v>
      </c>
      <c r="I92" s="51">
        <f t="shared" si="18"/>
        <v>50976</v>
      </c>
      <c r="J92" s="51">
        <f t="shared" si="18"/>
        <v>18732</v>
      </c>
      <c r="K92" s="51">
        <f t="shared" si="18"/>
        <v>35970</v>
      </c>
      <c r="L92" s="51">
        <f t="shared" si="18"/>
        <v>147751</v>
      </c>
      <c r="M92" s="51">
        <f t="shared" si="18"/>
        <v>141120</v>
      </c>
      <c r="N92" s="51">
        <f t="shared" si="18"/>
        <v>959412</v>
      </c>
    </row>
    <row r="93" spans="1:14" ht="12.75" customHeight="1" thickTop="1">
      <c r="A93" s="24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</row>
    <row r="94" spans="1:14" ht="12.75" customHeight="1">
      <c r="A94" s="15" t="s">
        <v>26</v>
      </c>
      <c r="B94" s="57">
        <v>9600</v>
      </c>
      <c r="C94" s="57">
        <v>9600</v>
      </c>
      <c r="D94" s="57">
        <v>9600</v>
      </c>
      <c r="E94" s="57">
        <v>12422</v>
      </c>
      <c r="F94" s="57">
        <v>5593</v>
      </c>
      <c r="G94" s="57">
        <v>10703</v>
      </c>
      <c r="H94" s="57">
        <v>4546</v>
      </c>
      <c r="I94" s="57">
        <v>8827</v>
      </c>
      <c r="J94" s="57">
        <v>3692</v>
      </c>
      <c r="K94" s="57">
        <v>2990</v>
      </c>
      <c r="L94" s="57">
        <v>20826</v>
      </c>
      <c r="M94" s="57">
        <v>19391</v>
      </c>
      <c r="N94" s="48">
        <f>SUM(B94:M94)</f>
        <v>117790</v>
      </c>
    </row>
    <row r="95" spans="1:14" ht="12.75" customHeight="1">
      <c r="A95" s="15" t="s">
        <v>28</v>
      </c>
      <c r="B95" s="57">
        <v>8556</v>
      </c>
      <c r="C95" s="57">
        <v>10129</v>
      </c>
      <c r="D95" s="57">
        <v>31840</v>
      </c>
      <c r="E95" s="57">
        <v>31840</v>
      </c>
      <c r="F95" s="57">
        <v>17664</v>
      </c>
      <c r="G95" s="57">
        <v>32207</v>
      </c>
      <c r="H95" s="57">
        <v>2601</v>
      </c>
      <c r="I95" s="57">
        <v>5741</v>
      </c>
      <c r="J95" s="57">
        <v>3479</v>
      </c>
      <c r="K95" s="57">
        <v>5348</v>
      </c>
      <c r="L95" s="57">
        <v>37023</v>
      </c>
      <c r="M95" s="57">
        <v>46127</v>
      </c>
      <c r="N95" s="48">
        <f>SUM(B95:M95)</f>
        <v>232555</v>
      </c>
    </row>
    <row r="96" spans="1:14" ht="12.75" customHeight="1">
      <c r="A96" s="22" t="s">
        <v>44</v>
      </c>
      <c r="B96" s="52">
        <v>46244</v>
      </c>
      <c r="C96" s="52">
        <v>26797</v>
      </c>
      <c r="D96" s="52">
        <v>62581</v>
      </c>
      <c r="E96" s="52">
        <v>63122</v>
      </c>
      <c r="F96" s="52">
        <v>45507</v>
      </c>
      <c r="G96" s="52">
        <v>0</v>
      </c>
      <c r="H96" s="52">
        <v>13336</v>
      </c>
      <c r="I96" s="52">
        <v>33558</v>
      </c>
      <c r="J96" s="52">
        <v>10380</v>
      </c>
      <c r="K96" s="52">
        <v>26262</v>
      </c>
      <c r="L96" s="52">
        <v>83074</v>
      </c>
      <c r="M96" s="52">
        <v>68852</v>
      </c>
      <c r="N96" s="48">
        <f>SUM(B96:M96)</f>
        <v>479713</v>
      </c>
    </row>
    <row r="97" spans="1:14" ht="12.75" customHeight="1">
      <c r="A97" s="22" t="s">
        <v>46</v>
      </c>
      <c r="B97" s="52">
        <v>0</v>
      </c>
      <c r="C97" s="52">
        <v>0</v>
      </c>
      <c r="D97" s="52">
        <v>0</v>
      </c>
      <c r="E97" s="52">
        <v>0</v>
      </c>
      <c r="F97" s="52">
        <v>0</v>
      </c>
      <c r="G97" s="52">
        <v>66613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48">
        <f>SUM(B97:M97)</f>
        <v>66613</v>
      </c>
    </row>
    <row r="98" spans="1:14" ht="12.75" customHeight="1">
      <c r="A98" s="22" t="s">
        <v>54</v>
      </c>
      <c r="B98" s="52">
        <v>2000</v>
      </c>
      <c r="C98" s="52">
        <v>10000</v>
      </c>
      <c r="D98" s="52">
        <v>15000</v>
      </c>
      <c r="E98" s="52">
        <v>6552</v>
      </c>
      <c r="F98" s="52">
        <v>517</v>
      </c>
      <c r="G98" s="52">
        <v>6297</v>
      </c>
      <c r="H98" s="52">
        <v>3395</v>
      </c>
      <c r="I98" s="52">
        <v>2850</v>
      </c>
      <c r="J98" s="52">
        <v>1182</v>
      </c>
      <c r="K98" s="52">
        <v>1370</v>
      </c>
      <c r="L98" s="52">
        <v>6828</v>
      </c>
      <c r="M98" s="52">
        <v>6751</v>
      </c>
      <c r="N98" s="48">
        <f>SUM(B98:M98)</f>
        <v>62742</v>
      </c>
    </row>
    <row r="99" spans="1:14" ht="12.75" customHeight="1" thickBot="1">
      <c r="A99" s="24"/>
      <c r="B99" s="73">
        <f aca="true" t="shared" si="19" ref="B99:N99">SUM(B94:B98)</f>
        <v>66400</v>
      </c>
      <c r="C99" s="73">
        <f t="shared" si="19"/>
        <v>56526</v>
      </c>
      <c r="D99" s="73">
        <f t="shared" si="19"/>
        <v>119021</v>
      </c>
      <c r="E99" s="73">
        <f t="shared" si="19"/>
        <v>113936</v>
      </c>
      <c r="F99" s="73">
        <f t="shared" si="19"/>
        <v>69281</v>
      </c>
      <c r="G99" s="73">
        <f t="shared" si="19"/>
        <v>115820</v>
      </c>
      <c r="H99" s="73">
        <f t="shared" si="19"/>
        <v>23878</v>
      </c>
      <c r="I99" s="73">
        <f t="shared" si="19"/>
        <v>50976</v>
      </c>
      <c r="J99" s="73">
        <f t="shared" si="19"/>
        <v>18733</v>
      </c>
      <c r="K99" s="73">
        <f t="shared" si="19"/>
        <v>35970</v>
      </c>
      <c r="L99" s="73">
        <f t="shared" si="19"/>
        <v>147751</v>
      </c>
      <c r="M99" s="73">
        <f t="shared" si="19"/>
        <v>141121</v>
      </c>
      <c r="N99" s="73">
        <f t="shared" si="19"/>
        <v>959413</v>
      </c>
    </row>
    <row r="100" spans="1:14" ht="12.75" customHeight="1" thickTop="1">
      <c r="A100" s="24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5"/>
    </row>
    <row r="101" spans="1:14" ht="12.75" customHeight="1">
      <c r="A101" s="24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5"/>
    </row>
    <row r="102" spans="1:14" ht="12.75" customHeight="1">
      <c r="A102" s="35" t="s">
        <v>29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8"/>
    </row>
    <row r="103" spans="1:14" ht="12.75" customHeight="1">
      <c r="A103" s="9"/>
      <c r="B103" s="7" t="s">
        <v>1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14">
        <v>2009</v>
      </c>
    </row>
    <row r="104" spans="1:14" ht="12.75" customHeight="1">
      <c r="A104" s="15" t="s">
        <v>51</v>
      </c>
      <c r="B104" s="47">
        <v>659</v>
      </c>
      <c r="C104" s="47">
        <v>938</v>
      </c>
      <c r="D104" s="47">
        <v>914</v>
      </c>
      <c r="E104" s="47">
        <v>1088</v>
      </c>
      <c r="F104" s="47">
        <v>1568</v>
      </c>
      <c r="G104" s="47">
        <v>2348</v>
      </c>
      <c r="H104" s="47">
        <v>3768</v>
      </c>
      <c r="I104" s="47">
        <v>354</v>
      </c>
      <c r="J104" s="47">
        <v>2100</v>
      </c>
      <c r="K104" s="47">
        <v>135</v>
      </c>
      <c r="L104" s="47">
        <v>769</v>
      </c>
      <c r="M104" s="47">
        <v>1713</v>
      </c>
      <c r="N104" s="48">
        <f>+B104</f>
        <v>659</v>
      </c>
    </row>
    <row r="105" spans="1:14" ht="12.75" customHeight="1">
      <c r="A105" s="22" t="s">
        <v>52</v>
      </c>
      <c r="B105" s="47">
        <v>1686</v>
      </c>
      <c r="C105" s="47">
        <v>1586</v>
      </c>
      <c r="D105" s="47">
        <v>3471</v>
      </c>
      <c r="E105" s="47">
        <v>3365</v>
      </c>
      <c r="F105" s="47">
        <v>2227</v>
      </c>
      <c r="G105" s="47">
        <v>3125</v>
      </c>
      <c r="H105" s="47">
        <v>594</v>
      </c>
      <c r="I105" s="47">
        <v>2560</v>
      </c>
      <c r="J105" s="47">
        <v>416</v>
      </c>
      <c r="K105" s="47">
        <v>950</v>
      </c>
      <c r="L105" s="47">
        <v>5942</v>
      </c>
      <c r="M105" s="47">
        <v>5111</v>
      </c>
      <c r="N105" s="48">
        <f>SUM(B105:M105)</f>
        <v>31033</v>
      </c>
    </row>
    <row r="106" spans="1:14" ht="12.75" customHeight="1">
      <c r="A106" s="23"/>
      <c r="B106" s="72">
        <f aca="true" t="shared" si="20" ref="B106:N106">SUM(B104:B105)</f>
        <v>2345</v>
      </c>
      <c r="C106" s="72">
        <f t="shared" si="20"/>
        <v>2524</v>
      </c>
      <c r="D106" s="72">
        <f t="shared" si="20"/>
        <v>4385</v>
      </c>
      <c r="E106" s="72">
        <f t="shared" si="20"/>
        <v>4453</v>
      </c>
      <c r="F106" s="72">
        <f t="shared" si="20"/>
        <v>3795</v>
      </c>
      <c r="G106" s="72">
        <f t="shared" si="20"/>
        <v>5473</v>
      </c>
      <c r="H106" s="72">
        <f t="shared" si="20"/>
        <v>4362</v>
      </c>
      <c r="I106" s="72">
        <f t="shared" si="20"/>
        <v>2914</v>
      </c>
      <c r="J106" s="72">
        <f t="shared" si="20"/>
        <v>2516</v>
      </c>
      <c r="K106" s="72">
        <f t="shared" si="20"/>
        <v>1085</v>
      </c>
      <c r="L106" s="72">
        <f t="shared" si="20"/>
        <v>6711</v>
      </c>
      <c r="M106" s="72">
        <f t="shared" si="20"/>
        <v>6824</v>
      </c>
      <c r="N106" s="72">
        <f t="shared" si="20"/>
        <v>31692</v>
      </c>
    </row>
    <row r="107" spans="1:14" ht="12.75" customHeight="1">
      <c r="A107" s="22" t="s">
        <v>53</v>
      </c>
      <c r="B107" s="49">
        <v>938</v>
      </c>
      <c r="C107" s="49">
        <v>914</v>
      </c>
      <c r="D107" s="49">
        <v>1088</v>
      </c>
      <c r="E107" s="49">
        <v>1568</v>
      </c>
      <c r="F107" s="49">
        <v>2348</v>
      </c>
      <c r="G107" s="49">
        <v>3768</v>
      </c>
      <c r="H107" s="49">
        <v>354</v>
      </c>
      <c r="I107" s="49">
        <v>2100</v>
      </c>
      <c r="J107" s="49">
        <v>135</v>
      </c>
      <c r="K107" s="49">
        <v>769</v>
      </c>
      <c r="L107" s="49">
        <v>1713</v>
      </c>
      <c r="M107" s="49">
        <v>693</v>
      </c>
      <c r="N107" s="50">
        <f>+M107</f>
        <v>693</v>
      </c>
    </row>
    <row r="108" spans="1:14" ht="12.75" customHeight="1" thickBot="1">
      <c r="A108" s="23"/>
      <c r="B108" s="51">
        <f aca="true" t="shared" si="21" ref="B108:N108">+B106-B107</f>
        <v>1407</v>
      </c>
      <c r="C108" s="51">
        <f t="shared" si="21"/>
        <v>1610</v>
      </c>
      <c r="D108" s="51">
        <f t="shared" si="21"/>
        <v>3297</v>
      </c>
      <c r="E108" s="51">
        <f t="shared" si="21"/>
        <v>2885</v>
      </c>
      <c r="F108" s="51">
        <f t="shared" si="21"/>
        <v>1447</v>
      </c>
      <c r="G108" s="51">
        <f t="shared" si="21"/>
        <v>1705</v>
      </c>
      <c r="H108" s="51">
        <f t="shared" si="21"/>
        <v>4008</v>
      </c>
      <c r="I108" s="51">
        <f t="shared" si="21"/>
        <v>814</v>
      </c>
      <c r="J108" s="51">
        <f t="shared" si="21"/>
        <v>2381</v>
      </c>
      <c r="K108" s="51">
        <f t="shared" si="21"/>
        <v>316</v>
      </c>
      <c r="L108" s="51">
        <f t="shared" si="21"/>
        <v>4998</v>
      </c>
      <c r="M108" s="51">
        <f t="shared" si="21"/>
        <v>6131</v>
      </c>
      <c r="N108" s="51">
        <f t="shared" si="21"/>
        <v>30999</v>
      </c>
    </row>
    <row r="109" spans="1:14" ht="12.75" customHeight="1" thickTop="1">
      <c r="A109" s="24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</row>
    <row r="110" spans="1:14" ht="12.75" customHeight="1">
      <c r="A110" s="22" t="s">
        <v>44</v>
      </c>
      <c r="B110" s="52">
        <v>588</v>
      </c>
      <c r="C110" s="52">
        <v>472</v>
      </c>
      <c r="D110" s="52">
        <v>472</v>
      </c>
      <c r="E110" s="52">
        <v>484</v>
      </c>
      <c r="F110" s="52">
        <v>182</v>
      </c>
      <c r="G110" s="52">
        <v>118</v>
      </c>
      <c r="H110" s="52">
        <v>142</v>
      </c>
      <c r="I110" s="52">
        <v>114</v>
      </c>
      <c r="J110" s="52">
        <v>22</v>
      </c>
      <c r="K110" s="52">
        <v>272</v>
      </c>
      <c r="L110" s="52">
        <v>259</v>
      </c>
      <c r="M110" s="52">
        <v>179</v>
      </c>
      <c r="N110" s="53">
        <f>SUM(B110:M110)</f>
        <v>3304</v>
      </c>
    </row>
    <row r="111" spans="1:14" ht="12.75" customHeight="1">
      <c r="A111" s="15" t="s">
        <v>46</v>
      </c>
      <c r="B111" s="47">
        <v>0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53">
        <f>SUM(B111:M111)</f>
        <v>0</v>
      </c>
    </row>
    <row r="112" spans="1:14" ht="12.75" customHeight="1">
      <c r="A112" s="22" t="s">
        <v>28</v>
      </c>
      <c r="B112" s="49">
        <v>819</v>
      </c>
      <c r="C112" s="49">
        <v>1138</v>
      </c>
      <c r="D112" s="49">
        <v>2825</v>
      </c>
      <c r="E112" s="49">
        <v>2401</v>
      </c>
      <c r="F112" s="49">
        <v>1265</v>
      </c>
      <c r="G112" s="49">
        <v>1587</v>
      </c>
      <c r="H112" s="49">
        <v>3866</v>
      </c>
      <c r="I112" s="49">
        <v>700</v>
      </c>
      <c r="J112" s="49">
        <v>2359</v>
      </c>
      <c r="K112" s="49">
        <v>44</v>
      </c>
      <c r="L112" s="49">
        <v>4740</v>
      </c>
      <c r="M112" s="49">
        <v>5952</v>
      </c>
      <c r="N112" s="53">
        <f>SUM(B112:M112)</f>
        <v>27696</v>
      </c>
    </row>
    <row r="113" spans="1:14" ht="12.75" customHeight="1" thickBot="1">
      <c r="A113" s="23"/>
      <c r="B113" s="51">
        <f aca="true" t="shared" si="22" ref="B113:N113">SUM(B110:B112)</f>
        <v>1407</v>
      </c>
      <c r="C113" s="51">
        <f t="shared" si="22"/>
        <v>1610</v>
      </c>
      <c r="D113" s="51">
        <f t="shared" si="22"/>
        <v>3297</v>
      </c>
      <c r="E113" s="51">
        <f t="shared" si="22"/>
        <v>2885</v>
      </c>
      <c r="F113" s="51">
        <f t="shared" si="22"/>
        <v>1447</v>
      </c>
      <c r="G113" s="51">
        <f t="shared" si="22"/>
        <v>1705</v>
      </c>
      <c r="H113" s="51">
        <f t="shared" si="22"/>
        <v>4008</v>
      </c>
      <c r="I113" s="51">
        <f t="shared" si="22"/>
        <v>814</v>
      </c>
      <c r="J113" s="51">
        <f t="shared" si="22"/>
        <v>2381</v>
      </c>
      <c r="K113" s="51">
        <f t="shared" si="22"/>
        <v>316</v>
      </c>
      <c r="L113" s="51">
        <f t="shared" si="22"/>
        <v>4999</v>
      </c>
      <c r="M113" s="51">
        <f t="shared" si="22"/>
        <v>6131</v>
      </c>
      <c r="N113" s="73">
        <f t="shared" si="22"/>
        <v>31000</v>
      </c>
    </row>
    <row r="114" spans="1:14" ht="12.75" customHeight="1" thickTop="1">
      <c r="A114" s="26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5"/>
    </row>
    <row r="115" spans="1:14" s="19" customFormat="1" ht="12.75" customHeight="1">
      <c r="A115" s="65" t="s">
        <v>27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s="19" customFormat="1" ht="12.75" customHeight="1">
      <c r="A116" s="71"/>
      <c r="B116" s="46" t="s">
        <v>1</v>
      </c>
      <c r="C116" s="46" t="s">
        <v>2</v>
      </c>
      <c r="D116" s="46" t="s">
        <v>3</v>
      </c>
      <c r="E116" s="46" t="s">
        <v>4</v>
      </c>
      <c r="F116" s="46" t="s">
        <v>5</v>
      </c>
      <c r="G116" s="46" t="s">
        <v>6</v>
      </c>
      <c r="H116" s="46" t="s">
        <v>7</v>
      </c>
      <c r="I116" s="46" t="s">
        <v>8</v>
      </c>
      <c r="J116" s="46" t="s">
        <v>9</v>
      </c>
      <c r="K116" s="46" t="s">
        <v>10</v>
      </c>
      <c r="L116" s="46" t="s">
        <v>11</v>
      </c>
      <c r="M116" s="46" t="s">
        <v>12</v>
      </c>
      <c r="N116" s="66">
        <v>2009</v>
      </c>
    </row>
    <row r="117" spans="1:14" s="19" customFormat="1" ht="12.75" customHeight="1">
      <c r="A117" s="18" t="s">
        <v>51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7">
        <f>+B117</f>
        <v>0</v>
      </c>
    </row>
    <row r="118" spans="1:14" s="19" customFormat="1" ht="12.75" customHeight="1">
      <c r="A118" s="29" t="s">
        <v>52</v>
      </c>
      <c r="B118" s="44">
        <v>21750</v>
      </c>
      <c r="C118" s="44">
        <v>18585</v>
      </c>
      <c r="D118" s="44">
        <v>39359</v>
      </c>
      <c r="E118" s="44">
        <v>37236</v>
      </c>
      <c r="F118" s="44">
        <v>22550</v>
      </c>
      <c r="G118" s="44">
        <v>36678</v>
      </c>
      <c r="H118" s="44">
        <v>7083</v>
      </c>
      <c r="I118" s="44">
        <v>16986</v>
      </c>
      <c r="J118" s="44">
        <v>6185</v>
      </c>
      <c r="K118" s="44">
        <v>11958</v>
      </c>
      <c r="L118" s="44">
        <v>47955</v>
      </c>
      <c r="M118" s="44">
        <v>46801</v>
      </c>
      <c r="N118" s="47">
        <f>SUM(B118:M118)</f>
        <v>313126</v>
      </c>
    </row>
    <row r="119" spans="1:14" s="19" customFormat="1" ht="12.75" customHeight="1">
      <c r="A119" s="69"/>
      <c r="B119" s="72">
        <f aca="true" t="shared" si="23" ref="B119:N119">SUM(B117:B118)</f>
        <v>21750</v>
      </c>
      <c r="C119" s="72">
        <f t="shared" si="23"/>
        <v>18585</v>
      </c>
      <c r="D119" s="72">
        <f t="shared" si="23"/>
        <v>39359</v>
      </c>
      <c r="E119" s="72">
        <f t="shared" si="23"/>
        <v>37236</v>
      </c>
      <c r="F119" s="72">
        <f t="shared" si="23"/>
        <v>22550</v>
      </c>
      <c r="G119" s="72">
        <f t="shared" si="23"/>
        <v>36678</v>
      </c>
      <c r="H119" s="72">
        <f t="shared" si="23"/>
        <v>7083</v>
      </c>
      <c r="I119" s="72">
        <f t="shared" si="23"/>
        <v>16986</v>
      </c>
      <c r="J119" s="72">
        <f t="shared" si="23"/>
        <v>6185</v>
      </c>
      <c r="K119" s="72">
        <f>SUM(K117:K118)</f>
        <v>11958</v>
      </c>
      <c r="L119" s="72">
        <f t="shared" si="23"/>
        <v>47955</v>
      </c>
      <c r="M119" s="72">
        <f t="shared" si="23"/>
        <v>46801</v>
      </c>
      <c r="N119" s="72">
        <f t="shared" si="23"/>
        <v>313126</v>
      </c>
    </row>
    <row r="120" spans="1:14" s="19" customFormat="1" ht="12.75" customHeight="1">
      <c r="A120" s="29" t="s">
        <v>53</v>
      </c>
      <c r="B120" s="44">
        <v>0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7">
        <f>+H120</f>
        <v>0</v>
      </c>
    </row>
    <row r="121" spans="1:14" s="19" customFormat="1" ht="12.75" customHeight="1" thickBot="1">
      <c r="A121" s="69"/>
      <c r="B121" s="73">
        <f aca="true" t="shared" si="24" ref="B121:N121">B119-B120</f>
        <v>21750</v>
      </c>
      <c r="C121" s="73">
        <f t="shared" si="24"/>
        <v>18585</v>
      </c>
      <c r="D121" s="73">
        <f t="shared" si="24"/>
        <v>39359</v>
      </c>
      <c r="E121" s="73">
        <f t="shared" si="24"/>
        <v>37236</v>
      </c>
      <c r="F121" s="73">
        <f t="shared" si="24"/>
        <v>22550</v>
      </c>
      <c r="G121" s="73">
        <f t="shared" si="24"/>
        <v>36678</v>
      </c>
      <c r="H121" s="73">
        <f t="shared" si="24"/>
        <v>7083</v>
      </c>
      <c r="I121" s="73">
        <f t="shared" si="24"/>
        <v>16986</v>
      </c>
      <c r="J121" s="73">
        <f t="shared" si="24"/>
        <v>6185</v>
      </c>
      <c r="K121" s="73">
        <f>K119-K120</f>
        <v>11958</v>
      </c>
      <c r="L121" s="73">
        <f>L119-L120</f>
        <v>47955</v>
      </c>
      <c r="M121" s="73">
        <f t="shared" si="24"/>
        <v>46801</v>
      </c>
      <c r="N121" s="73">
        <f t="shared" si="24"/>
        <v>313126</v>
      </c>
    </row>
    <row r="122" spans="1:14" s="19" customFormat="1" ht="12.75" customHeight="1" thickTop="1">
      <c r="A122" s="69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1:14" s="19" customFormat="1" ht="12.75" customHeight="1">
      <c r="A123" s="69" t="s">
        <v>45</v>
      </c>
      <c r="B123" s="47">
        <v>21648</v>
      </c>
      <c r="C123" s="47">
        <v>18427</v>
      </c>
      <c r="D123" s="47">
        <v>39199</v>
      </c>
      <c r="E123" s="47">
        <v>37055</v>
      </c>
      <c r="F123" s="47">
        <v>22475</v>
      </c>
      <c r="G123" s="47">
        <v>36379</v>
      </c>
      <c r="H123" s="47">
        <v>7027</v>
      </c>
      <c r="I123" s="47">
        <v>16901</v>
      </c>
      <c r="J123" s="47">
        <v>6128</v>
      </c>
      <c r="K123" s="47">
        <v>11906</v>
      </c>
      <c r="L123" s="47">
        <v>47378</v>
      </c>
      <c r="M123" s="47">
        <v>46433</v>
      </c>
      <c r="N123" s="52">
        <f>SUM(B123:M123)</f>
        <v>310956</v>
      </c>
    </row>
    <row r="124" spans="1:14" s="19" customFormat="1" ht="12.75" customHeight="1">
      <c r="A124" s="18" t="s">
        <v>54</v>
      </c>
      <c r="B124" s="44">
        <v>0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52">
        <f>SUM(B124:M124)</f>
        <v>0</v>
      </c>
    </row>
    <row r="125" spans="1:14" s="19" customFormat="1" ht="12.75" customHeight="1">
      <c r="A125" s="29" t="s">
        <v>28</v>
      </c>
      <c r="B125" s="44">
        <v>102</v>
      </c>
      <c r="C125" s="44">
        <v>158</v>
      </c>
      <c r="D125" s="44">
        <v>160</v>
      </c>
      <c r="E125" s="44">
        <v>182</v>
      </c>
      <c r="F125" s="44">
        <v>75</v>
      </c>
      <c r="G125" s="44">
        <v>299</v>
      </c>
      <c r="H125" s="44">
        <v>56</v>
      </c>
      <c r="I125" s="44">
        <v>86</v>
      </c>
      <c r="J125" s="44">
        <v>57</v>
      </c>
      <c r="K125" s="44">
        <v>51</v>
      </c>
      <c r="L125" s="44">
        <v>577</v>
      </c>
      <c r="M125" s="44">
        <v>368</v>
      </c>
      <c r="N125" s="52">
        <f>SUM(B125:M125)</f>
        <v>2171</v>
      </c>
    </row>
    <row r="126" spans="1:14" s="19" customFormat="1" ht="12.75" customHeight="1">
      <c r="A126" s="29" t="s">
        <v>46</v>
      </c>
      <c r="B126" s="44">
        <v>0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52">
        <f>SUM(B126:M126)</f>
        <v>0</v>
      </c>
    </row>
    <row r="127" spans="1:14" s="19" customFormat="1" ht="12.75" customHeight="1" thickBot="1">
      <c r="A127" s="70"/>
      <c r="B127" s="73">
        <f>SUM(B123:B126)</f>
        <v>21750</v>
      </c>
      <c r="C127" s="73">
        <f aca="true" t="shared" si="25" ref="C127:M127">SUM(C123:C126)</f>
        <v>18585</v>
      </c>
      <c r="D127" s="73">
        <f t="shared" si="25"/>
        <v>39359</v>
      </c>
      <c r="E127" s="73">
        <f t="shared" si="25"/>
        <v>37237</v>
      </c>
      <c r="F127" s="73">
        <f t="shared" si="25"/>
        <v>22550</v>
      </c>
      <c r="G127" s="73">
        <f t="shared" si="25"/>
        <v>36678</v>
      </c>
      <c r="H127" s="73">
        <f t="shared" si="25"/>
        <v>7083</v>
      </c>
      <c r="I127" s="73">
        <f t="shared" si="25"/>
        <v>16987</v>
      </c>
      <c r="J127" s="73">
        <f t="shared" si="25"/>
        <v>6185</v>
      </c>
      <c r="K127" s="73">
        <f t="shared" si="25"/>
        <v>11957</v>
      </c>
      <c r="L127" s="73">
        <f t="shared" si="25"/>
        <v>47955</v>
      </c>
      <c r="M127" s="73">
        <f t="shared" si="25"/>
        <v>46801</v>
      </c>
      <c r="N127" s="73">
        <f>SUM(N123:N126)</f>
        <v>313127</v>
      </c>
    </row>
    <row r="128" spans="1:14" s="19" customFormat="1" ht="12.75" customHeight="1" thickTop="1">
      <c r="A128" s="28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</sheetData>
  <conditionalFormatting sqref="B26:N26 K13 N5:N6 B6:B8 N9:N11 O5:IV13 C7:N8 L6:M6 C6:J6 B12:J13 L12:N13 B18:J25 L18:IV25 K20:K22 K24:K25">
    <cfRule type="cellIs" priority="1" dxfId="0" operator="equal" stopIfTrue="1">
      <formula>"OMIT"</formula>
    </cfRule>
  </conditionalFormatting>
  <printOptions gridLines="1"/>
  <pageMargins left="0.33" right="0.31" top="1" bottom="1" header="0.5" footer="0.5"/>
  <pageSetup firstPageNumber="26" useFirstPageNumber="1" horizontalDpi="600" verticalDpi="600" orientation="landscape" paperSize="5" scale="84" r:id="rId1"/>
  <headerFooter alignWithMargins="0">
    <oddFooter>&amp;L&amp;D&amp;R&amp;P</oddFooter>
  </headerFooter>
  <rowBreaks count="2" manualBreakCount="2">
    <brk id="41" max="255" man="1"/>
    <brk id="8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M24" sqref="M24"/>
    </sheetView>
  </sheetViews>
  <sheetFormatPr defaultColWidth="14.421875" defaultRowHeight="12.75"/>
  <cols>
    <col min="1" max="1" width="19.7109375" style="83" customWidth="1"/>
    <col min="2" max="13" width="11.7109375" style="19" customWidth="1"/>
    <col min="14" max="14" width="13.00390625" style="83" customWidth="1"/>
    <col min="15" max="20" width="14.421875" style="83" customWidth="1"/>
    <col min="21" max="16384" width="14.421875" style="83" customWidth="1"/>
  </cols>
  <sheetData>
    <row r="1" spans="1:14" ht="12.75" customHeight="1">
      <c r="A1" s="36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ht="12.75" customHeight="1">
      <c r="A2" s="1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256" s="19" customFormat="1" ht="12.75" customHeight="1">
      <c r="A3" s="65" t="s">
        <v>47</v>
      </c>
      <c r="B3" s="7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19" customFormat="1" ht="12.75" customHeight="1">
      <c r="A4" s="15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4">
        <v>2009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4" s="19" customFormat="1" ht="12.75" customHeight="1">
      <c r="A5" s="15" t="s">
        <v>18</v>
      </c>
      <c r="B5" s="47">
        <v>691.14</v>
      </c>
      <c r="C5" s="47">
        <v>722.25</v>
      </c>
      <c r="D5" s="47">
        <v>711</v>
      </c>
      <c r="E5" s="47">
        <v>425</v>
      </c>
      <c r="F5" s="47">
        <v>269</v>
      </c>
      <c r="G5" s="47">
        <v>172</v>
      </c>
      <c r="H5" s="47">
        <v>160</v>
      </c>
      <c r="I5" s="47">
        <v>148</v>
      </c>
      <c r="J5" s="47">
        <v>142</v>
      </c>
      <c r="K5" s="47">
        <v>356</v>
      </c>
      <c r="L5" s="47">
        <v>238</v>
      </c>
      <c r="M5" s="47">
        <v>359.1</v>
      </c>
      <c r="N5" s="59">
        <f>SUM(B5:M5)</f>
        <v>4393.49</v>
      </c>
    </row>
    <row r="6" spans="1:14" s="19" customFormat="1" ht="12.75" customHeight="1">
      <c r="A6" s="15" t="s">
        <v>19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59">
        <f>SUM(B6:M6)</f>
        <v>0</v>
      </c>
    </row>
    <row r="7" spans="1:14" s="19" customFormat="1" ht="12.75" customHeight="1" thickBot="1">
      <c r="A7" s="15"/>
      <c r="B7" s="41">
        <f aca="true" t="shared" si="0" ref="B7:N7">SUM(B5:B6)</f>
        <v>691.14</v>
      </c>
      <c r="C7" s="41">
        <f t="shared" si="0"/>
        <v>722.25</v>
      </c>
      <c r="D7" s="41">
        <f t="shared" si="0"/>
        <v>711</v>
      </c>
      <c r="E7" s="41">
        <f t="shared" si="0"/>
        <v>425</v>
      </c>
      <c r="F7" s="41">
        <f t="shared" si="0"/>
        <v>269</v>
      </c>
      <c r="G7" s="41">
        <f t="shared" si="0"/>
        <v>172</v>
      </c>
      <c r="H7" s="41">
        <f t="shared" si="0"/>
        <v>160</v>
      </c>
      <c r="I7" s="41">
        <f t="shared" si="0"/>
        <v>148</v>
      </c>
      <c r="J7" s="41">
        <f t="shared" si="0"/>
        <v>142</v>
      </c>
      <c r="K7" s="41">
        <f t="shared" si="0"/>
        <v>356</v>
      </c>
      <c r="L7" s="41">
        <f t="shared" si="0"/>
        <v>238</v>
      </c>
      <c r="M7" s="41">
        <f t="shared" si="0"/>
        <v>359.1</v>
      </c>
      <c r="N7" s="41">
        <f t="shared" si="0"/>
        <v>4393.49</v>
      </c>
    </row>
    <row r="8" spans="1:14" s="19" customFormat="1" ht="12.75" customHeight="1" thickTop="1">
      <c r="A8" s="15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s="19" customFormat="1" ht="12.75" customHeight="1">
      <c r="A9" s="15" t="s">
        <v>45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9">
        <f>SUM(B9:M9)</f>
        <v>0</v>
      </c>
    </row>
    <row r="10" spans="1:14" s="19" customFormat="1" ht="12.75" customHeight="1">
      <c r="A10" s="15" t="s">
        <v>20</v>
      </c>
      <c r="B10" s="47">
        <v>691.14</v>
      </c>
      <c r="C10" s="47">
        <v>722.25</v>
      </c>
      <c r="D10" s="47">
        <v>711</v>
      </c>
      <c r="E10" s="47">
        <v>425</v>
      </c>
      <c r="F10" s="47">
        <v>269</v>
      </c>
      <c r="G10" s="47">
        <v>172</v>
      </c>
      <c r="H10" s="47">
        <v>160</v>
      </c>
      <c r="I10" s="47">
        <v>148</v>
      </c>
      <c r="J10" s="47">
        <v>142</v>
      </c>
      <c r="K10" s="47">
        <v>356</v>
      </c>
      <c r="L10" s="47">
        <v>238</v>
      </c>
      <c r="M10" s="47">
        <v>359.1</v>
      </c>
      <c r="N10" s="59">
        <f>SUM(B10:M10)</f>
        <v>4393.49</v>
      </c>
    </row>
    <row r="11" spans="1:14" s="19" customFormat="1" ht="12.75" customHeight="1">
      <c r="A11" s="15" t="s">
        <v>60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9">
        <f>SUM(B11:M11)</f>
        <v>0</v>
      </c>
    </row>
    <row r="12" spans="1:14" s="19" customFormat="1" ht="12.75" customHeight="1">
      <c r="A12" s="15" t="s">
        <v>21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59">
        <f>SUM(B12:M12)</f>
        <v>0</v>
      </c>
    </row>
    <row r="13" spans="2:256" s="19" customFormat="1" ht="12.75" customHeight="1" thickBot="1">
      <c r="B13" s="42">
        <f aca="true" t="shared" si="1" ref="B13:N13">SUM(B9:B12)</f>
        <v>691.14</v>
      </c>
      <c r="C13" s="42">
        <f t="shared" si="1"/>
        <v>722.25</v>
      </c>
      <c r="D13" s="42">
        <f t="shared" si="1"/>
        <v>711</v>
      </c>
      <c r="E13" s="42">
        <f t="shared" si="1"/>
        <v>425</v>
      </c>
      <c r="F13" s="42">
        <f t="shared" si="1"/>
        <v>269</v>
      </c>
      <c r="G13" s="42">
        <f t="shared" si="1"/>
        <v>172</v>
      </c>
      <c r="H13" s="42">
        <f t="shared" si="1"/>
        <v>160</v>
      </c>
      <c r="I13" s="42">
        <f t="shared" si="1"/>
        <v>148</v>
      </c>
      <c r="J13" s="42">
        <f t="shared" si="1"/>
        <v>142</v>
      </c>
      <c r="K13" s="42">
        <f t="shared" si="1"/>
        <v>356</v>
      </c>
      <c r="L13" s="42">
        <f t="shared" si="1"/>
        <v>238</v>
      </c>
      <c r="M13" s="42">
        <f t="shared" si="1"/>
        <v>359.1</v>
      </c>
      <c r="N13" s="42">
        <f t="shared" si="1"/>
        <v>4393.49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14" s="19" customFormat="1" ht="12.75" customHeight="1" thickTop="1">
      <c r="A14" s="1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256" s="19" customFormat="1" ht="12.75" customHeight="1">
      <c r="A15" s="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12.75" customHeight="1">
      <c r="A16" s="35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12.75" customHeight="1">
      <c r="A17" s="15"/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  <c r="H17" s="7" t="s">
        <v>7</v>
      </c>
      <c r="I17" s="7" t="s">
        <v>8</v>
      </c>
      <c r="J17" s="7" t="s">
        <v>9</v>
      </c>
      <c r="K17" s="7" t="s">
        <v>10</v>
      </c>
      <c r="L17" s="7" t="s">
        <v>11</v>
      </c>
      <c r="M17" s="7" t="s">
        <v>12</v>
      </c>
      <c r="N17" s="14">
        <v>2009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14" s="19" customFormat="1" ht="12.75" customHeight="1">
      <c r="A18" s="15" t="s">
        <v>18</v>
      </c>
      <c r="B18" s="40">
        <v>3241</v>
      </c>
      <c r="C18" s="40">
        <v>3284</v>
      </c>
      <c r="D18" s="40">
        <v>3705.2</v>
      </c>
      <c r="E18" s="40">
        <v>2648</v>
      </c>
      <c r="F18" s="40">
        <v>2431.6</v>
      </c>
      <c r="G18" s="40">
        <v>2569.4</v>
      </c>
      <c r="H18" s="40">
        <v>2855.1</v>
      </c>
      <c r="I18" s="40">
        <v>2888.5</v>
      </c>
      <c r="J18" s="40">
        <v>2676.3</v>
      </c>
      <c r="K18" s="40">
        <v>2666.3</v>
      </c>
      <c r="L18" s="40">
        <v>2898.3</v>
      </c>
      <c r="M18" s="40">
        <v>3330.4</v>
      </c>
      <c r="N18" s="40">
        <f>SUM(B18:M18)</f>
        <v>35194.1</v>
      </c>
    </row>
    <row r="19" spans="1:14" s="19" customFormat="1" ht="12.75" customHeight="1">
      <c r="A19" s="15" t="s">
        <v>19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f>SUM(B19:M19)</f>
        <v>0</v>
      </c>
    </row>
    <row r="20" spans="1:14" s="19" customFormat="1" ht="12.75" customHeight="1" thickBot="1">
      <c r="A20" s="15"/>
      <c r="B20" s="41">
        <f aca="true" t="shared" si="2" ref="B20:N20">SUM(B18:B19)</f>
        <v>3241</v>
      </c>
      <c r="C20" s="41">
        <f t="shared" si="2"/>
        <v>3284</v>
      </c>
      <c r="D20" s="41">
        <f t="shared" si="2"/>
        <v>3705.2</v>
      </c>
      <c r="E20" s="41">
        <f t="shared" si="2"/>
        <v>2648</v>
      </c>
      <c r="F20" s="41">
        <f t="shared" si="2"/>
        <v>2431.6</v>
      </c>
      <c r="G20" s="41">
        <f t="shared" si="2"/>
        <v>2569.4</v>
      </c>
      <c r="H20" s="41">
        <f t="shared" si="2"/>
        <v>2855.1</v>
      </c>
      <c r="I20" s="41">
        <f t="shared" si="2"/>
        <v>2888.5</v>
      </c>
      <c r="J20" s="41">
        <f t="shared" si="2"/>
        <v>2676.3</v>
      </c>
      <c r="K20" s="41">
        <f t="shared" si="2"/>
        <v>2666.3</v>
      </c>
      <c r="L20" s="41">
        <f t="shared" si="2"/>
        <v>2898.3</v>
      </c>
      <c r="M20" s="41">
        <f t="shared" si="2"/>
        <v>3330.4</v>
      </c>
      <c r="N20" s="41">
        <f t="shared" si="2"/>
        <v>35194.1</v>
      </c>
    </row>
    <row r="21" spans="1:14" s="19" customFormat="1" ht="12.75" customHeight="1" thickTop="1">
      <c r="A21" s="15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19" customFormat="1" ht="12.75" customHeight="1">
      <c r="A22" s="15" t="s">
        <v>20</v>
      </c>
      <c r="B22" s="40">
        <f aca="true" t="shared" si="3" ref="B22:M22">B19+B18-B23</f>
        <v>3241</v>
      </c>
      <c r="C22" s="40">
        <f t="shared" si="3"/>
        <v>3284</v>
      </c>
      <c r="D22" s="40">
        <f t="shared" si="3"/>
        <v>3705.2</v>
      </c>
      <c r="E22" s="40">
        <f t="shared" si="3"/>
        <v>2648</v>
      </c>
      <c r="F22" s="40">
        <f t="shared" si="3"/>
        <v>2431.6</v>
      </c>
      <c r="G22" s="40">
        <f t="shared" si="3"/>
        <v>2569.4</v>
      </c>
      <c r="H22" s="40">
        <f t="shared" si="3"/>
        <v>2855.1</v>
      </c>
      <c r="I22" s="40">
        <f t="shared" si="3"/>
        <v>2888.5</v>
      </c>
      <c r="J22" s="40">
        <f t="shared" si="3"/>
        <v>2676.3</v>
      </c>
      <c r="K22" s="40">
        <f t="shared" si="3"/>
        <v>2666.3</v>
      </c>
      <c r="L22" s="40">
        <f t="shared" si="3"/>
        <v>2898.3</v>
      </c>
      <c r="M22" s="40">
        <f t="shared" si="3"/>
        <v>3330.4</v>
      </c>
      <c r="N22" s="40">
        <f>SUM(B22:M22)</f>
        <v>35194.1</v>
      </c>
    </row>
    <row r="23" spans="1:14" s="19" customFormat="1" ht="12.75" customHeight="1">
      <c r="A23" s="15" t="s">
        <v>21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f>SUM(B23:M23)</f>
        <v>0</v>
      </c>
    </row>
    <row r="24" spans="2:256" s="19" customFormat="1" ht="12.75" customHeight="1" thickBot="1">
      <c r="B24" s="42">
        <f aca="true" t="shared" si="4" ref="B24:N24">SUM(B22:B23)</f>
        <v>3241</v>
      </c>
      <c r="C24" s="42">
        <f t="shared" si="4"/>
        <v>3284</v>
      </c>
      <c r="D24" s="42">
        <f t="shared" si="4"/>
        <v>3705.2</v>
      </c>
      <c r="E24" s="42">
        <f t="shared" si="4"/>
        <v>2648</v>
      </c>
      <c r="F24" s="42">
        <f t="shared" si="4"/>
        <v>2431.6</v>
      </c>
      <c r="G24" s="42">
        <f t="shared" si="4"/>
        <v>2569.4</v>
      </c>
      <c r="H24" s="42">
        <f t="shared" si="4"/>
        <v>2855.1</v>
      </c>
      <c r="I24" s="42">
        <f t="shared" si="4"/>
        <v>2888.5</v>
      </c>
      <c r="J24" s="42">
        <f t="shared" si="4"/>
        <v>2676.3</v>
      </c>
      <c r="K24" s="42">
        <f t="shared" si="4"/>
        <v>2666.3</v>
      </c>
      <c r="L24" s="42">
        <f t="shared" si="4"/>
        <v>2898.3</v>
      </c>
      <c r="M24" s="42">
        <f t="shared" si="4"/>
        <v>3330.4</v>
      </c>
      <c r="N24" s="42">
        <f t="shared" si="4"/>
        <v>35194.1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s="19" customFormat="1" ht="12.75" customHeight="1" thickTop="1">
      <c r="A25" s="1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14" ht="12.75" customHeight="1">
      <c r="A26" s="15"/>
      <c r="N26" s="19"/>
    </row>
    <row r="27" spans="1:14" ht="12.75" customHeight="1">
      <c r="A27" s="2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5"/>
    </row>
    <row r="28" spans="1:14" ht="12.75" customHeight="1">
      <c r="A28" s="2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5"/>
    </row>
  </sheetData>
  <conditionalFormatting sqref="B26:N26 N9:N11 N5:N6 B6:B8 C6:M6 O5:IV13 C7:N8 B12:N13 B18:IV25">
    <cfRule type="cellIs" priority="1" dxfId="0" operator="equal" stopIfTrue="1">
      <formula>"OMIT"</formula>
    </cfRule>
  </conditionalFormatting>
  <printOptions gridLines="1"/>
  <pageMargins left="0.33" right="0.31" top="1" bottom="1" header="0.5" footer="0.5"/>
  <pageSetup firstPageNumber="29" useFirstPageNumber="1" horizontalDpi="600" verticalDpi="600" orientation="landscape" paperSize="5" scale="9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EUB</dc:creator>
  <cp:keywords/>
  <dc:description/>
  <cp:lastModifiedBy>Jennifer Hogarth</cp:lastModifiedBy>
  <cp:lastPrinted>2009-08-31T17:09:12Z</cp:lastPrinted>
  <dcterms:created xsi:type="dcterms:W3CDTF">2008-02-19T22:42:03Z</dcterms:created>
  <dcterms:modified xsi:type="dcterms:W3CDTF">2013-06-05T20:52:14Z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1528934683</vt:i4>
  </property>
  <property fmtid="{D5CDD505-2E9C-101B-9397-08002B2CF9AE}" pid="3" name="_NewReviewCycle">
    <vt:lpwstr/>
  </property>
  <property fmtid="{D5CDD505-2E9C-101B-9397-08002B2CF9AE}" pid="4" name="_EmailSubject">
    <vt:lpwstr>proposed_ST3943 Excel file for Evelyn for 2008</vt:lpwstr>
  </property>
  <property fmtid="{D5CDD505-2E9C-101B-9397-08002B2CF9AE}" pid="5" name="_AuthorEmail">
    <vt:lpwstr>Eliza.Poon@ercb.ca</vt:lpwstr>
  </property>
  <property fmtid="{D5CDD505-2E9C-101B-9397-08002B2CF9AE}" pid="6" name="_AuthorEmailDisplayName">
    <vt:lpwstr>Eliza Poon</vt:lpwstr>
  </property>
  <property fmtid="{D5CDD505-2E9C-101B-9397-08002B2CF9AE}" pid="7" name="_PreviousAdHocReviewCycleID">
    <vt:i4>-87578528</vt:i4>
  </property>
  <property fmtid="{D5CDD505-2E9C-101B-9397-08002B2CF9AE}" pid="8" name="_ReviewingToolsShownOnce">
    <vt:lpwstr/>
  </property>
</Properties>
</file>